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12120" windowHeight="7845" tabRatio="637" activeTab="0"/>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'BalanceSheet'!$A$1:$K$68</definedName>
    <definedName name="_xlnm.Print_Area" localSheetId="4">'Cashflow'!$A$1:$H$102</definedName>
    <definedName name="_xlnm.Print_Area" localSheetId="0">'format-pl a'!$A$1:$I$41</definedName>
    <definedName name="_xlnm.Print_Area" localSheetId="1">'Income Statement'!$A$1:$I$44</definedName>
    <definedName name="_xlnm.Print_Area" localSheetId="5">'notes'!$A$1:$N$367</definedName>
    <definedName name="_xlnm.Print_Area" localSheetId="3">'Stat of Equity'!$A$1:$S$41</definedName>
    <definedName name="_xlnm.Print_Titles" localSheetId="4">'Cashflow'!$2:$3</definedName>
    <definedName name="_xlnm.Print_Titles" localSheetId="5">'notes'!$2:$6</definedName>
    <definedName name="_xlnm.Print_Titles" localSheetId="3">'Stat of Equity'!$2:$14</definedName>
    <definedName name="TextRefCopyRangeCount" hidden="1">1</definedName>
  </definedNames>
  <calcPr fullCalcOnLoad="1"/>
</workbook>
</file>

<file path=xl/sharedStrings.xml><?xml version="1.0" encoding="utf-8"?>
<sst xmlns="http://schemas.openxmlformats.org/spreadsheetml/2006/main" count="399" uniqueCount="280">
  <si>
    <t>INDIVIDUAL QUARTER</t>
  </si>
  <si>
    <t>CUMULATIVE QUARTER</t>
  </si>
  <si>
    <t xml:space="preserve"> RM'000</t>
  </si>
  <si>
    <t>AS AT</t>
  </si>
  <si>
    <t>RM'000</t>
  </si>
  <si>
    <t>Revenue</t>
  </si>
  <si>
    <t>Cash and bank balances</t>
  </si>
  <si>
    <t>n/a</t>
  </si>
  <si>
    <t>Other receivables and prepaid expenses</t>
  </si>
  <si>
    <t>RM '000</t>
  </si>
  <si>
    <t>Borrowings</t>
  </si>
  <si>
    <t xml:space="preserve"> </t>
  </si>
  <si>
    <t>Reserve</t>
  </si>
  <si>
    <t>Total</t>
  </si>
  <si>
    <t>Adjustment for:</t>
  </si>
  <si>
    <t>Interest income</t>
  </si>
  <si>
    <t>Interest received</t>
  </si>
  <si>
    <t>Revaluation</t>
  </si>
  <si>
    <t>Capital</t>
  </si>
  <si>
    <t>Depreciation of property, plant and equipment</t>
  </si>
  <si>
    <t>Finance costs</t>
  </si>
  <si>
    <t>Tax paid</t>
  </si>
  <si>
    <t>CASH FLOWS FROM INVESTING ACTIVITIES</t>
  </si>
  <si>
    <t>CASH FLOWS FROM FINANCING ACTIVITIES</t>
  </si>
  <si>
    <t xml:space="preserve">  </t>
  </si>
  <si>
    <t>Other operating income</t>
  </si>
  <si>
    <t>Other operating expenses</t>
  </si>
  <si>
    <t>Profit from operations</t>
  </si>
  <si>
    <t>CONDENSED CONSOLIDATED INCOME STATEMENTS</t>
  </si>
  <si>
    <t>Reserve on</t>
  </si>
  <si>
    <t>Consolidation</t>
  </si>
  <si>
    <t>Gain on disposal of property, plant and equipment</t>
  </si>
  <si>
    <t>Proceeds from disposal of property, plant and equipment</t>
  </si>
  <si>
    <t>Loans and hire-purchase receivables</t>
  </si>
  <si>
    <t xml:space="preserve">Translation </t>
  </si>
  <si>
    <t>Cash and cash equivalents at beginning of financial period</t>
  </si>
  <si>
    <t>Cash and cash equivalents at end of financial period</t>
  </si>
  <si>
    <t>QUARTER</t>
  </si>
  <si>
    <t>1.</t>
  </si>
  <si>
    <t>2.</t>
  </si>
  <si>
    <t>3.</t>
  </si>
  <si>
    <t>4.</t>
  </si>
  <si>
    <t>5.</t>
  </si>
  <si>
    <t>6.</t>
  </si>
  <si>
    <t>7.</t>
  </si>
  <si>
    <t>Basic earnings per share (sen)</t>
  </si>
  <si>
    <t>Deferred taxation</t>
  </si>
  <si>
    <t>Taxation</t>
  </si>
  <si>
    <t>Finance costs paid</t>
  </si>
  <si>
    <t>Profit before taxation</t>
  </si>
  <si>
    <t>Payables and accrued expenses</t>
  </si>
  <si>
    <t>Profits</t>
  </si>
  <si>
    <t>Share</t>
  </si>
  <si>
    <t>PERIOD COMPRISE THE FOLLOWING:</t>
  </si>
  <si>
    <t xml:space="preserve">CASH AND CASH EQUIVALENTS AT END OF FINANCIAL </t>
  </si>
  <si>
    <t>Dividend income</t>
  </si>
  <si>
    <t>Dividend received</t>
  </si>
  <si>
    <t>(Increase)/Decrease in:</t>
  </si>
  <si>
    <t>Premium</t>
  </si>
  <si>
    <t xml:space="preserve">Property, plant and equipment written off </t>
  </si>
  <si>
    <t>Finance lease payables</t>
  </si>
  <si>
    <t>Bad debts recovered</t>
  </si>
  <si>
    <t>Profit for the period</t>
  </si>
  <si>
    <t>Attributable to:</t>
  </si>
  <si>
    <t xml:space="preserve">   Equity holders of the parent</t>
  </si>
  <si>
    <t xml:space="preserve">   Minority interest </t>
  </si>
  <si>
    <t>Basic (sen)</t>
  </si>
  <si>
    <t>ASSETS</t>
  </si>
  <si>
    <t>EQUITY AND LIABILITIES</t>
  </si>
  <si>
    <t>Reserves</t>
  </si>
  <si>
    <t>Total liabilities</t>
  </si>
  <si>
    <t xml:space="preserve">Total equity and liabilities </t>
  </si>
  <si>
    <t>Non-current assets</t>
  </si>
  <si>
    <t>Current assets</t>
  </si>
  <si>
    <t>Total assets</t>
  </si>
  <si>
    <t>Equity attributable to equity holders of the parent</t>
  </si>
  <si>
    <t xml:space="preserve">Non-current liabilities </t>
  </si>
  <si>
    <t>Current liabilities</t>
  </si>
  <si>
    <t xml:space="preserve">Property, plant and equipment </t>
  </si>
  <si>
    <t>Goodwill on consolidation</t>
  </si>
  <si>
    <t>Deferred tax assets</t>
  </si>
  <si>
    <t>Total equity</t>
  </si>
  <si>
    <t>Investment property</t>
  </si>
  <si>
    <t>Minority</t>
  </si>
  <si>
    <t>Interest</t>
  </si>
  <si>
    <t>Equity</t>
  </si>
  <si>
    <t>Effects of adopting FRS 3</t>
  </si>
  <si>
    <t>ATTRIBUTABLE TO EQUITY HOLDERS OF THE PARENT</t>
  </si>
  <si>
    <t>Earnings per share attributable to equity holders</t>
  </si>
  <si>
    <t>of the parent:</t>
  </si>
  <si>
    <t>Interest expense</t>
  </si>
  <si>
    <t>Interest paid</t>
  </si>
  <si>
    <t>Subscription of corporate bonds</t>
  </si>
  <si>
    <t>Purchase of property trust units</t>
  </si>
  <si>
    <t>Share issuance expenses</t>
  </si>
  <si>
    <t>Net Cash Generated From Financing Activities</t>
  </si>
  <si>
    <t>Profit before tax</t>
  </si>
  <si>
    <t xml:space="preserve">Profit for the period </t>
  </si>
  <si>
    <t>Profit attributable to ordinary equity</t>
  </si>
  <si>
    <t>holders of the parent</t>
  </si>
  <si>
    <t>Proposed/Declared dividend per share (sen)</t>
  </si>
  <si>
    <t xml:space="preserve">Net assets per share attributable to ordinary </t>
  </si>
  <si>
    <t>equity holders of the parent (RM)</t>
  </si>
  <si>
    <t xml:space="preserve">AS AT END OF </t>
  </si>
  <si>
    <t xml:space="preserve">CURRENT </t>
  </si>
  <si>
    <t xml:space="preserve">AS AT PRECEDING </t>
  </si>
  <si>
    <t>FINANCIAL</t>
  </si>
  <si>
    <t>YEAR END</t>
  </si>
  <si>
    <t xml:space="preserve">Depreciation of property, plant and equipment and </t>
  </si>
  <si>
    <t xml:space="preserve">  investment property</t>
  </si>
  <si>
    <t>NET ASSETS PER SHARE (RM)</t>
  </si>
  <si>
    <t>Gain on disposal of investment</t>
  </si>
  <si>
    <t>Proceeds from issuance of medium term notes</t>
  </si>
  <si>
    <t>Proceeds from issuance of placement shares</t>
  </si>
  <si>
    <t xml:space="preserve">Share capital </t>
  </si>
  <si>
    <t>Operating Profit Before Working Capital Changes</t>
  </si>
  <si>
    <t>Loans and hire purchase receivables</t>
  </si>
  <si>
    <t>Cash Used In Operations</t>
  </si>
  <si>
    <t>Impairment of investment</t>
  </si>
  <si>
    <t>Other receivables, deposits and prepayments</t>
  </si>
  <si>
    <t>Net Cash Used in Operating Activities</t>
  </si>
  <si>
    <t>Trade receivables</t>
  </si>
  <si>
    <t>Acquisition  of subsidiary companies</t>
  </si>
  <si>
    <t>Short term investments</t>
  </si>
  <si>
    <t>Hire purchase payables</t>
  </si>
  <si>
    <t>As at 1 April 2007</t>
  </si>
  <si>
    <t>Restated balance</t>
  </si>
  <si>
    <t>Distributable</t>
  </si>
  <si>
    <t xml:space="preserve">Non-Distributable </t>
  </si>
  <si>
    <t>CASH FLOWS FROM OPERATING ACTIVITIES</t>
  </si>
  <si>
    <t>Additions to property, plant and equipment</t>
  </si>
  <si>
    <t>Amortisation of discount of medium term notes</t>
  </si>
  <si>
    <t>Net Cash Generated From Investing Activities</t>
  </si>
  <si>
    <t>Tax refund</t>
  </si>
  <si>
    <t>Drawdown of other borrowings</t>
  </si>
  <si>
    <t>Repayment of hire-purchase payables</t>
  </si>
  <si>
    <t>Repayment of finance lease payables</t>
  </si>
  <si>
    <t>31/03/2007</t>
  </si>
  <si>
    <t>Allowance for doubtful debts, net</t>
  </si>
  <si>
    <t>Long term investments</t>
  </si>
  <si>
    <t>BASIS OF PREPARATION</t>
  </si>
  <si>
    <t>AUDIT REPORT OF PRECEDING ANNUAL FINANCIAL STATEMENTS</t>
  </si>
  <si>
    <t>UNUSUAL ITEMS</t>
  </si>
  <si>
    <t>CHANGES IN ESTIMATES</t>
  </si>
  <si>
    <t>DEBT AND EQUITY SECURITIES</t>
  </si>
  <si>
    <t>DIVIDEND</t>
  </si>
  <si>
    <t xml:space="preserve">CHANGES IN THE COMPOSITION OF THE GROUP </t>
  </si>
  <si>
    <t>CURRENT YEAR PROSPECTS</t>
  </si>
  <si>
    <t>PROFIT FORECAST</t>
  </si>
  <si>
    <t>There were no profit forecast prepared or profit guarantee made by the Group.</t>
  </si>
  <si>
    <t>TAXATION</t>
  </si>
  <si>
    <t>UNQUOTED INVESTMENTS AND PROPERTIES</t>
  </si>
  <si>
    <t>QUOTED SECURITIES</t>
  </si>
  <si>
    <t>GROUP BORROWINGS</t>
  </si>
  <si>
    <t>OFF BALANCE SHEET FINANCIAL INSTRUMENTS</t>
  </si>
  <si>
    <t>EARNINGS PER SHARE</t>
  </si>
  <si>
    <t>BY ORDER OF THE BOARD</t>
  </si>
  <si>
    <t>JOHNSON YAP CHOON SENG</t>
  </si>
  <si>
    <t>Company Secretary</t>
  </si>
  <si>
    <t>SEGMENTAL INFORMATION</t>
  </si>
  <si>
    <t>SIGNIFICANT ACCOUNTING POLICIES</t>
  </si>
  <si>
    <t>SEASONALITY OR CYCLICALITY FACTORS</t>
  </si>
  <si>
    <t>The Group's operations were not materially affected by seasonal or cyclical factors.</t>
  </si>
  <si>
    <t>CUMULATIVE</t>
  </si>
  <si>
    <t>Redemption of CPs upon maturity</t>
  </si>
  <si>
    <t>Loan</t>
  </si>
  <si>
    <t>Financing</t>
  </si>
  <si>
    <t>Factoring</t>
  </si>
  <si>
    <t>Investment</t>
  </si>
  <si>
    <t>Holding &amp;</t>
  </si>
  <si>
    <t>Others</t>
  </si>
  <si>
    <t>Eliminations</t>
  </si>
  <si>
    <t>Group</t>
  </si>
  <si>
    <t xml:space="preserve">Mgmt </t>
  </si>
  <si>
    <t>Services</t>
  </si>
  <si>
    <t>Taxation:</t>
  </si>
  <si>
    <t>Deferred taxation:</t>
  </si>
  <si>
    <t>Current period</t>
  </si>
  <si>
    <t>a.</t>
  </si>
  <si>
    <t>INDIVIDUAL</t>
  </si>
  <si>
    <t>b.</t>
  </si>
  <si>
    <t>c.</t>
  </si>
  <si>
    <t>STATUS OF CORPORATE PROPOSALS ANNOUNCED</t>
  </si>
  <si>
    <t>Secured</t>
  </si>
  <si>
    <t>Unsecured</t>
  </si>
  <si>
    <t xml:space="preserve">CONTINGENT LIABILITIES </t>
  </si>
  <si>
    <t>MATERIAL  LITIGATIONS</t>
  </si>
  <si>
    <t xml:space="preserve">INDIVIDUAL </t>
  </si>
  <si>
    <t>Basic earnings per share:</t>
  </si>
  <si>
    <t>Profit for the period attributable to</t>
  </si>
  <si>
    <t>equity holders of the parent (RM'000)</t>
  </si>
  <si>
    <t>Number of ordinary shares in issue ('000)</t>
  </si>
  <si>
    <t>(weighted)</t>
  </si>
  <si>
    <t>Dividend payable</t>
  </si>
  <si>
    <t>Dividend</t>
  </si>
  <si>
    <t>Dividend paid</t>
  </si>
  <si>
    <t xml:space="preserve">Share issuance expenses recognised </t>
  </si>
  <si>
    <t>directly in equity</t>
  </si>
  <si>
    <t>Total recognised income and expenses</t>
  </si>
  <si>
    <t>for the period</t>
  </si>
  <si>
    <t xml:space="preserve">Issuance of bonus shares </t>
  </si>
  <si>
    <t>Staff costs and directors' remuneration</t>
  </si>
  <si>
    <t xml:space="preserve">   and investment property</t>
  </si>
  <si>
    <t>Unappropriated</t>
  </si>
  <si>
    <t>Net change in cash and cash equivalents</t>
  </si>
  <si>
    <t>8.</t>
  </si>
  <si>
    <t>Gross interest income</t>
  </si>
  <si>
    <t>Gross interest expense</t>
  </si>
  <si>
    <t>9.</t>
  </si>
  <si>
    <t xml:space="preserve">   QUARTER</t>
  </si>
  <si>
    <t xml:space="preserve">         Purchase consideration</t>
  </si>
  <si>
    <t xml:space="preserve">         Sales proceeds</t>
  </si>
  <si>
    <t>- Fixed Rate Medium Term Notes</t>
  </si>
  <si>
    <t>- Fixed Rate Serial Bonds</t>
  </si>
  <si>
    <t>- Underwritten Commercial Papers</t>
  </si>
  <si>
    <t>- Term Loan</t>
  </si>
  <si>
    <t>- Trust Receipts</t>
  </si>
  <si>
    <t>- Revolving Credit</t>
  </si>
  <si>
    <t>- Fixed Rate Term Loan</t>
  </si>
  <si>
    <t>As at 1 April 2006</t>
  </si>
  <si>
    <t>Gain on disposals of investments</t>
  </si>
  <si>
    <t>Proceeds from disposals of investments</t>
  </si>
  <si>
    <t>External sales</t>
  </si>
  <si>
    <t>Total revenue</t>
  </si>
  <si>
    <t xml:space="preserve">         Gain on disposals   </t>
  </si>
  <si>
    <t xml:space="preserve">                          QUARTER</t>
  </si>
  <si>
    <t xml:space="preserve">     QUARTER</t>
  </si>
  <si>
    <t xml:space="preserve">                             QUARTER</t>
  </si>
  <si>
    <t xml:space="preserve">            CUMULATIVE</t>
  </si>
  <si>
    <t xml:space="preserve"> Short Term</t>
  </si>
  <si>
    <t xml:space="preserve"> Long Term</t>
  </si>
  <si>
    <t>SIGNIFICANT ACCOUNTING POLICIES (CONT'D)</t>
  </si>
  <si>
    <t>As at 31 December 2007</t>
  </si>
  <si>
    <t>As at 31 December 2006</t>
  </si>
  <si>
    <t>Issuance of private placement shares</t>
  </si>
  <si>
    <t>31/12/2006</t>
  </si>
  <si>
    <t xml:space="preserve">   31/12/2007</t>
  </si>
  <si>
    <t>Purchase of short term quoted investments</t>
  </si>
  <si>
    <t>Repayment of borrowings</t>
  </si>
  <si>
    <t>Redemption of commercial papers and bonds</t>
  </si>
  <si>
    <t>Deposits with licensed financial institutions</t>
  </si>
  <si>
    <t>Issuance of bonds</t>
  </si>
  <si>
    <t>CURRENT</t>
  </si>
  <si>
    <t>Overprovision in prior years</t>
  </si>
  <si>
    <t>Intersegment sales</t>
  </si>
  <si>
    <t>TAXATION (CONT'D)</t>
  </si>
  <si>
    <t>Included within short</t>
  </si>
  <si>
    <t xml:space="preserve">     term investments:</t>
  </si>
  <si>
    <t>Included within long term investments:</t>
  </si>
  <si>
    <t xml:space="preserve">     At cost</t>
  </si>
  <si>
    <t xml:space="preserve">     At carrying/book value  </t>
  </si>
  <si>
    <t xml:space="preserve">     At market value</t>
  </si>
  <si>
    <t xml:space="preserve">Included within short term investments: </t>
  </si>
  <si>
    <t>QUOTED SECURITIES (CONT'D)</t>
  </si>
  <si>
    <t xml:space="preserve"> QUARTER</t>
  </si>
  <si>
    <t>27 February 2008</t>
  </si>
  <si>
    <t>Diluted (sen)</t>
  </si>
  <si>
    <t>Incorporated in Malaysia</t>
  </si>
  <si>
    <t>for 3rd Quarter ended 31 December 2007</t>
  </si>
  <si>
    <t>There were no unusual items in the current quarter and financial period to-date.</t>
  </si>
  <si>
    <t>Segment Revenue</t>
  </si>
  <si>
    <t>Segment Results</t>
  </si>
  <si>
    <t xml:space="preserve">MATERIAL SUBSEQUENT EVENTS SUBSEQUENT TO THE BALANCE SHEET </t>
  </si>
  <si>
    <t>DATE</t>
  </si>
  <si>
    <t>Proposed Joint Venture in Vietnam</t>
  </si>
  <si>
    <t>RCE Capital Berhad (Company No. 2444-M)</t>
  </si>
  <si>
    <t>Proposed Private Placement Exercise</t>
  </si>
  <si>
    <t>Increase in:</t>
  </si>
  <si>
    <t>Interim Financial Report</t>
  </si>
  <si>
    <t>PERIOD ENDED 31 DECEMBER 2007</t>
  </si>
  <si>
    <t xml:space="preserve">SUMMARY OF KEY FINANCIAL INFORMATION FOR THE FINANCIAL </t>
  </si>
  <si>
    <t>CONDENSED CONSOLIDATED BALANCE SHEETS</t>
  </si>
  <si>
    <t>CONDENSED CONSOLIDATED STATEMENTS OF CHANGES IN EQUITY</t>
  </si>
  <si>
    <t xml:space="preserve">The condensed consolidated statements of changes in equity should be read in conjunction with the annual audited financial statements for the financial year </t>
  </si>
  <si>
    <t>ended 31 March 2007</t>
  </si>
  <si>
    <t>CONDENSED CONSOLIDATED CASH FLOW STATEMENTS</t>
  </si>
  <si>
    <t>NOTES TO THE INTERIM FINANCIAL REPORT</t>
  </si>
  <si>
    <t>CONDENSED CONSOLIDATED CASH FLOW STATEMENTS (CONT'D)</t>
  </si>
  <si>
    <t>Interest applicable to revenue</t>
  </si>
  <si>
    <t>Issuance of FRSB</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</si>
</sst>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
    <numFmt numFmtId="166" formatCode="\$#,##0;\(\$#,##0\)"/>
    <numFmt numFmtId="167" formatCode="#,##0;\(#,##0\)"/>
    <numFmt numFmtId="168" formatCode="0.00_)"/>
    <numFmt numFmtId="169" formatCode="dd/mm/yyyy"/>
    <numFmt numFmtId="170" formatCode="#,##0,_);\(#,##0,\)"/>
    <numFmt numFmtId="171" formatCode="d/m/yyyy"/>
    <numFmt numFmtId="172" formatCode="0.00_);\(0.00\)"/>
    <numFmt numFmtId="173" formatCode="0.000_);\(0.000\)"/>
    <numFmt numFmtId="174" formatCode="_(* #,##0.00_);_(* \(#,##0.00\);_(* &quot;-&quot;???_);_(@_)"/>
    <numFmt numFmtId="175" formatCode="_(* #,##0.0_);_(* \(#,##0.0\);_(* &quot;-&quot;??_);_(@_)"/>
    <numFmt numFmtId="176" formatCode="#,##0_,\);\(#,##0,\)"/>
    <numFmt numFmtId="177" formatCode="[$-409]dddd\,\ mmmm\ dd\,\ yyyy"/>
  </numFmts>
  <fonts count="50">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u val="single"/>
      <sz val="10"/>
      <color indexed="20"/>
      <name val="Arial"/>
      <family val="0"/>
    </font>
    <font>
      <u val="single"/>
      <sz val="10"/>
      <color indexed="12"/>
      <name val="Arial"/>
      <family val="0"/>
    </font>
    <font>
      <b/>
      <i/>
      <sz val="16"/>
      <name val="Helv"/>
      <family val="0"/>
    </font>
    <font>
      <sz val="8"/>
      <name val="Arial"/>
      <family val="0"/>
    </font>
    <font>
      <sz val="14"/>
      <name val="Times New Roman"/>
      <family val="1"/>
    </font>
    <font>
      <b/>
      <sz val="14"/>
      <name val="Times New Roman"/>
      <family val="1"/>
    </font>
    <font>
      <sz val="15"/>
      <name val="Times New Roman"/>
      <family val="1"/>
    </font>
    <font>
      <b/>
      <sz val="15"/>
      <name val="Times New Roman"/>
      <family val="1"/>
    </font>
    <font>
      <sz val="15"/>
      <name val="Helv"/>
      <family val="0"/>
    </font>
    <font>
      <b/>
      <u val="single"/>
      <sz val="15"/>
      <name val="Times New Roman"/>
      <family val="1"/>
    </font>
    <font>
      <sz val="15"/>
      <name val="Arial"/>
      <family val="0"/>
    </font>
    <font>
      <b/>
      <sz val="14"/>
      <color indexed="10"/>
      <name val="Times New Roman"/>
      <family val="1"/>
    </font>
    <font>
      <sz val="13"/>
      <name val="Times New Roman"/>
      <family val="1"/>
    </font>
    <font>
      <sz val="13"/>
      <name val="Helv"/>
      <family val="0"/>
    </font>
    <font>
      <b/>
      <sz val="13"/>
      <name val="Times New Roman"/>
      <family val="1"/>
    </font>
    <font>
      <sz val="13"/>
      <color indexed="10"/>
      <name val="Times New Roman"/>
      <family val="1"/>
    </font>
    <font>
      <b/>
      <sz val="13"/>
      <color indexed="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5"/>
      <color indexed="8"/>
      <name val="Times New Roman"/>
      <family val="0"/>
    </font>
    <font>
      <b/>
      <sz val="15"/>
      <color indexed="8"/>
      <name val="Times New Roman"/>
      <family val="0"/>
    </font>
    <font>
      <vertAlign val="subscript"/>
      <sz val="15"/>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1" fontId="4" fillId="0" borderId="0" applyFont="0" applyFill="0" applyBorder="0" applyAlignment="0" applyProtection="0"/>
    <xf numFmtId="167" fontId="6" fillId="0" borderId="0">
      <alignment/>
      <protection/>
    </xf>
    <xf numFmtId="44" fontId="4" fillId="0" borderId="0" applyFont="0" applyFill="0" applyBorder="0" applyAlignment="0" applyProtection="0"/>
    <xf numFmtId="42" fontId="4" fillId="0" borderId="0" applyFont="0" applyFill="0" applyBorder="0" applyAlignment="0" applyProtection="0"/>
    <xf numFmtId="165" fontId="6" fillId="0" borderId="0">
      <alignment/>
      <protection/>
    </xf>
    <xf numFmtId="0" fontId="7" fillId="0" borderId="0" applyProtection="0">
      <alignment/>
    </xf>
    <xf numFmtId="166" fontId="6" fillId="0" borderId="0">
      <alignment/>
      <protection/>
    </xf>
    <xf numFmtId="0" fontId="35" fillId="0" borderId="0" applyNumberFormat="0" applyFill="0" applyBorder="0" applyAlignment="0" applyProtection="0"/>
    <xf numFmtId="2" fontId="7" fillId="0" borderId="0" applyProtection="0">
      <alignment/>
    </xf>
    <xf numFmtId="0" fontId="11"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Protection="0">
      <alignment/>
    </xf>
    <xf numFmtId="0" fontId="9" fillId="0" borderId="0" applyProtection="0">
      <alignment/>
    </xf>
    <xf numFmtId="0" fontId="12"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168" fontId="1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43" fillId="20"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7" fillId="0" borderId="9" applyProtection="0">
      <alignment/>
    </xf>
    <xf numFmtId="0" fontId="45" fillId="0" borderId="0" applyNumberFormat="0" applyFill="0" applyBorder="0" applyAlignment="0" applyProtection="0"/>
  </cellStyleXfs>
  <cellXfs count="469">
    <xf numFmtId="0" fontId="0" fillId="0" borderId="0" xfId="0" applyAlignment="1">
      <alignment/>
    </xf>
    <xf numFmtId="0" fontId="15" fillId="0" borderId="0" xfId="0" applyFont="1" applyAlignment="1">
      <alignment/>
    </xf>
    <xf numFmtId="0" fontId="15" fillId="24" borderId="0" xfId="0" applyFont="1" applyFill="1" applyAlignment="1">
      <alignment/>
    </xf>
    <xf numFmtId="164" fontId="15" fillId="0" borderId="0" xfId="0" applyNumberFormat="1" applyFont="1" applyAlignment="1">
      <alignment/>
    </xf>
    <xf numFmtId="164" fontId="15" fillId="24" borderId="0" xfId="0" applyNumberFormat="1" applyFont="1" applyFill="1" applyAlignment="1">
      <alignment/>
    </xf>
    <xf numFmtId="41" fontId="15" fillId="0" borderId="0" xfId="0" applyNumberFormat="1" applyFont="1" applyAlignment="1">
      <alignment/>
    </xf>
    <xf numFmtId="164" fontId="15" fillId="0" borderId="0" xfId="0" applyNumberFormat="1" applyFont="1" applyBorder="1" applyAlignment="1">
      <alignment horizontal="right"/>
    </xf>
    <xf numFmtId="164" fontId="15" fillId="24" borderId="0" xfId="0" applyNumberFormat="1" applyFont="1" applyFill="1" applyBorder="1" applyAlignment="1">
      <alignment horizontal="right"/>
    </xf>
    <xf numFmtId="164" fontId="15" fillId="0" borderId="0" xfId="42" applyNumberFormat="1" applyFont="1" applyBorder="1" applyAlignment="1">
      <alignment/>
    </xf>
    <xf numFmtId="164" fontId="15" fillId="24" borderId="0" xfId="42" applyNumberFormat="1" applyFont="1" applyFill="1" applyBorder="1" applyAlignment="1">
      <alignment/>
    </xf>
    <xf numFmtId="0" fontId="15" fillId="0" borderId="0" xfId="0" applyFont="1" applyAlignment="1">
      <alignment horizontal="left"/>
    </xf>
    <xf numFmtId="0" fontId="16" fillId="0" borderId="0" xfId="0" applyFont="1" applyAlignment="1">
      <alignment/>
    </xf>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applyAlignment="1">
      <alignment horizontal="left"/>
    </xf>
    <xf numFmtId="164" fontId="16" fillId="0" borderId="0" xfId="42" applyNumberFormat="1" applyFont="1" applyBorder="1" applyAlignment="1">
      <alignment/>
    </xf>
    <xf numFmtId="0" fontId="16" fillId="0" borderId="0" xfId="0" applyFont="1" applyAlignment="1">
      <alignment/>
    </xf>
    <xf numFmtId="0" fontId="15" fillId="0" borderId="0" xfId="0" applyFont="1" applyFill="1" applyBorder="1" applyAlignment="1">
      <alignment/>
    </xf>
    <xf numFmtId="0" fontId="16" fillId="0" borderId="0" xfId="0" applyNumberFormat="1" applyFont="1" applyAlignment="1">
      <alignment horizontal="center"/>
    </xf>
    <xf numFmtId="164" fontId="15" fillId="0" borderId="0" xfId="42" applyNumberFormat="1" applyFont="1" applyBorder="1" applyAlignment="1">
      <alignment horizontal="right"/>
    </xf>
    <xf numFmtId="164" fontId="15" fillId="0" borderId="0" xfId="42" applyNumberFormat="1" applyFont="1" applyBorder="1" applyAlignment="1">
      <alignment horizontal="center"/>
    </xf>
    <xf numFmtId="164" fontId="16" fillId="0" borderId="0" xfId="42" applyNumberFormat="1" applyFont="1" applyBorder="1" applyAlignment="1">
      <alignment horizontal="centerContinuous"/>
    </xf>
    <xf numFmtId="0" fontId="15" fillId="0" borderId="0" xfId="0" applyFont="1" applyAlignment="1">
      <alignment horizontal="center"/>
    </xf>
    <xf numFmtId="0" fontId="17" fillId="0" borderId="0" xfId="0" applyFont="1" applyAlignment="1">
      <alignment horizontal="justify" vertical="top" wrapText="1"/>
    </xf>
    <xf numFmtId="0" fontId="16" fillId="0" borderId="0" xfId="0" applyFont="1" applyAlignment="1" quotePrefix="1">
      <alignment horizontal="center"/>
    </xf>
    <xf numFmtId="0" fontId="17" fillId="0" borderId="0" xfId="0" applyFont="1" applyBorder="1" applyAlignment="1">
      <alignment horizontal="right"/>
    </xf>
    <xf numFmtId="0" fontId="16" fillId="0" borderId="0" xfId="0" applyFont="1" applyAlignment="1">
      <alignment horizontal="center"/>
    </xf>
    <xf numFmtId="37" fontId="15" fillId="0" borderId="0" xfId="0" applyNumberFormat="1" applyFont="1" applyAlignment="1">
      <alignment/>
    </xf>
    <xf numFmtId="0" fontId="18" fillId="0" borderId="0" xfId="0" applyFont="1" applyAlignment="1">
      <alignment horizontal="left"/>
    </xf>
    <xf numFmtId="0" fontId="17" fillId="0" borderId="0" xfId="0" applyFont="1" applyAlignment="1">
      <alignment horizontal="centerContinuous"/>
    </xf>
    <xf numFmtId="0" fontId="18" fillId="0" borderId="0" xfId="0" applyFont="1" applyAlignment="1">
      <alignment horizontal="centerContinuous"/>
    </xf>
    <xf numFmtId="0" fontId="17" fillId="0" borderId="0" xfId="0" applyFont="1" applyAlignment="1">
      <alignment/>
    </xf>
    <xf numFmtId="0" fontId="19" fillId="0" borderId="0" xfId="0" applyFont="1" applyAlignment="1">
      <alignment/>
    </xf>
    <xf numFmtId="0" fontId="18" fillId="0" borderId="0" xfId="0" applyFont="1" applyAlignment="1">
      <alignment/>
    </xf>
    <xf numFmtId="0" fontId="17" fillId="0" borderId="0" xfId="0" applyFont="1" applyBorder="1" applyAlignment="1">
      <alignment horizontal="centerContinuous"/>
    </xf>
    <xf numFmtId="0" fontId="18" fillId="0" borderId="0" xfId="0" applyFont="1" applyBorder="1" applyAlignment="1">
      <alignment horizontal="centerContinuous"/>
    </xf>
    <xf numFmtId="0" fontId="17" fillId="0" borderId="0" xfId="0" applyFont="1" applyBorder="1" applyAlignment="1">
      <alignment/>
    </xf>
    <xf numFmtId="0" fontId="20" fillId="0" borderId="0" xfId="0" applyFont="1" applyAlignment="1">
      <alignment horizontal="left"/>
    </xf>
    <xf numFmtId="0" fontId="17" fillId="0" borderId="0" xfId="0" applyFont="1" applyAlignment="1">
      <alignment horizontal="left"/>
    </xf>
    <xf numFmtId="0" fontId="17" fillId="0" borderId="0" xfId="0" applyFont="1" applyAlignment="1">
      <alignment vertical="top" wrapText="1"/>
    </xf>
    <xf numFmtId="0" fontId="19" fillId="0" borderId="0" xfId="0" applyFont="1" applyAlignment="1">
      <alignment vertical="top" wrapText="1"/>
    </xf>
    <xf numFmtId="164" fontId="18" fillId="0" borderId="0" xfId="42" applyNumberFormat="1" applyFont="1" applyBorder="1" applyAlignment="1">
      <alignment/>
    </xf>
    <xf numFmtId="164" fontId="17" fillId="0" borderId="0" xfId="42" applyNumberFormat="1" applyFont="1" applyBorder="1" applyAlignment="1">
      <alignment/>
    </xf>
    <xf numFmtId="0" fontId="17" fillId="0" borderId="0" xfId="0" applyFont="1" applyAlignment="1">
      <alignment/>
    </xf>
    <xf numFmtId="0" fontId="18" fillId="0" borderId="0" xfId="0" applyFont="1" applyAlignment="1">
      <alignment/>
    </xf>
    <xf numFmtId="0" fontId="17" fillId="0" borderId="0" xfId="0" applyNumberFormat="1" applyFont="1" applyAlignment="1" quotePrefix="1">
      <alignment horizontal="left"/>
    </xf>
    <xf numFmtId="0" fontId="17" fillId="0" borderId="0" xfId="0" applyFont="1" applyBorder="1" applyAlignment="1">
      <alignment horizontal="left"/>
    </xf>
    <xf numFmtId="0" fontId="17" fillId="0" borderId="0" xfId="0" applyFont="1" applyAlignment="1">
      <alignment horizontal="right"/>
    </xf>
    <xf numFmtId="0" fontId="18" fillId="0" borderId="0" xfId="0" applyFont="1" applyAlignment="1">
      <alignment horizontal="justify" vertical="top" wrapText="1"/>
    </xf>
    <xf numFmtId="0" fontId="17" fillId="0" borderId="0" xfId="0" applyNumberFormat="1" applyFont="1" applyBorder="1" applyAlignment="1" quotePrefix="1">
      <alignment horizontal="left"/>
    </xf>
    <xf numFmtId="1" fontId="18" fillId="0" borderId="0" xfId="0" applyNumberFormat="1" applyFont="1" applyAlignment="1">
      <alignment horizontal="left"/>
    </xf>
    <xf numFmtId="1" fontId="17" fillId="0" borderId="0" xfId="0" applyNumberFormat="1" applyFont="1" applyAlignment="1">
      <alignment horizontal="left"/>
    </xf>
    <xf numFmtId="1" fontId="18" fillId="0" borderId="0" xfId="0" applyNumberFormat="1" applyFont="1" applyBorder="1" applyAlignment="1">
      <alignment horizontal="left"/>
    </xf>
    <xf numFmtId="1" fontId="17" fillId="0" borderId="0" xfId="0" applyNumberFormat="1" applyFont="1" applyBorder="1" applyAlignment="1">
      <alignment horizontal="left"/>
    </xf>
    <xf numFmtId="49" fontId="17" fillId="0" borderId="0" xfId="0" applyNumberFormat="1" applyFont="1" applyAlignment="1" quotePrefix="1">
      <alignment horizontal="left"/>
    </xf>
    <xf numFmtId="49" fontId="17" fillId="0" borderId="0" xfId="0" applyNumberFormat="1" applyFont="1" applyAlignment="1">
      <alignment horizontal="left" vertical="top"/>
    </xf>
    <xf numFmtId="0" fontId="17" fillId="0" borderId="0" xfId="0" applyFont="1" applyBorder="1" applyAlignment="1">
      <alignment horizontal="justify" vertical="top" wrapText="1"/>
    </xf>
    <xf numFmtId="1" fontId="18" fillId="0" borderId="0" xfId="0" applyNumberFormat="1" applyFont="1" applyFill="1" applyAlignment="1">
      <alignment horizontal="left"/>
    </xf>
    <xf numFmtId="0" fontId="18" fillId="0" borderId="0" xfId="0" applyFont="1" applyFill="1" applyAlignment="1">
      <alignment horizontal="left"/>
    </xf>
    <xf numFmtId="0" fontId="17"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justify" vertical="top" wrapText="1"/>
    </xf>
    <xf numFmtId="0" fontId="17" fillId="0" borderId="0" xfId="0" applyFont="1" applyFill="1" applyAlignment="1">
      <alignment vertical="top" wrapText="1"/>
    </xf>
    <xf numFmtId="0" fontId="17" fillId="0" borderId="0" xfId="0" applyFont="1" applyFill="1" applyBorder="1" applyAlignment="1">
      <alignment/>
    </xf>
    <xf numFmtId="0" fontId="17" fillId="0" borderId="0" xfId="0" applyNumberFormat="1" applyFont="1" applyAlignment="1">
      <alignment horizontal="center"/>
    </xf>
    <xf numFmtId="171" fontId="17" fillId="0" borderId="0" xfId="0" applyNumberFormat="1" applyFont="1" applyBorder="1" applyAlignment="1">
      <alignment horizontal="center"/>
    </xf>
    <xf numFmtId="0" fontId="18" fillId="0" borderId="0" xfId="0" applyNumberFormat="1" applyFont="1" applyBorder="1" applyAlignment="1">
      <alignment horizontal="center"/>
    </xf>
    <xf numFmtId="0" fontId="18" fillId="0" borderId="0" xfId="0" applyNumberFormat="1" applyFont="1" applyAlignment="1">
      <alignment horizontal="center"/>
    </xf>
    <xf numFmtId="0" fontId="18" fillId="0" borderId="0" xfId="0" applyNumberFormat="1" applyFont="1" applyBorder="1" applyAlignment="1" quotePrefix="1">
      <alignment horizontal="center"/>
    </xf>
    <xf numFmtId="164" fontId="17" fillId="0" borderId="0" xfId="42" applyNumberFormat="1" applyFont="1" applyBorder="1" applyAlignment="1">
      <alignment horizontal="right"/>
    </xf>
    <xf numFmtId="164" fontId="17" fillId="0" borderId="0" xfId="0" applyNumberFormat="1" applyFont="1" applyBorder="1" applyAlignment="1">
      <alignment/>
    </xf>
    <xf numFmtId="0" fontId="17" fillId="0" borderId="0" xfId="0" applyFont="1" applyAlignment="1">
      <alignment wrapText="1"/>
    </xf>
    <xf numFmtId="0" fontId="17" fillId="0" borderId="0" xfId="0" applyFont="1" applyAlignment="1">
      <alignment horizontal="justify" wrapText="1"/>
    </xf>
    <xf numFmtId="164" fontId="17" fillId="0" borderId="0" xfId="42" applyNumberFormat="1" applyFont="1" applyAlignment="1">
      <alignment horizontal="right" wrapText="1"/>
    </xf>
    <xf numFmtId="171" fontId="17" fillId="0" borderId="0" xfId="0" applyNumberFormat="1" applyFont="1" applyAlignment="1">
      <alignment horizontal="center"/>
    </xf>
    <xf numFmtId="164" fontId="17" fillId="0" borderId="0" xfId="42" applyNumberFormat="1" applyFont="1" applyBorder="1" applyAlignment="1">
      <alignment horizontal="center"/>
    </xf>
    <xf numFmtId="49" fontId="17" fillId="0" borderId="0" xfId="0" applyNumberFormat="1" applyFont="1" applyAlignment="1">
      <alignment horizontal="left"/>
    </xf>
    <xf numFmtId="49" fontId="18" fillId="0" borderId="0" xfId="42" applyNumberFormat="1" applyFont="1" applyBorder="1" applyAlignment="1">
      <alignment/>
    </xf>
    <xf numFmtId="49" fontId="17" fillId="0" borderId="0" xfId="42" applyNumberFormat="1" applyFont="1" applyBorder="1" applyAlignment="1">
      <alignment/>
    </xf>
    <xf numFmtId="49" fontId="17" fillId="0" borderId="0" xfId="0" applyNumberFormat="1" applyFont="1" applyAlignment="1">
      <alignment/>
    </xf>
    <xf numFmtId="41" fontId="17" fillId="0" borderId="0" xfId="0" applyNumberFormat="1" applyFont="1" applyAlignment="1">
      <alignment horizontal="left"/>
    </xf>
    <xf numFmtId="41" fontId="17" fillId="0" borderId="0" xfId="0" applyNumberFormat="1" applyFont="1" applyAlignment="1" quotePrefix="1">
      <alignment horizontal="left"/>
    </xf>
    <xf numFmtId="41" fontId="17" fillId="0" borderId="0" xfId="0" applyNumberFormat="1" applyFont="1" applyAlignment="1">
      <alignment/>
    </xf>
    <xf numFmtId="41" fontId="17" fillId="0" borderId="0" xfId="0" applyNumberFormat="1" applyFont="1" applyAlignment="1">
      <alignment horizontal="center"/>
    </xf>
    <xf numFmtId="41" fontId="17" fillId="0" borderId="0" xfId="0" applyNumberFormat="1" applyFont="1" applyBorder="1" applyAlignment="1">
      <alignment/>
    </xf>
    <xf numFmtId="164" fontId="17" fillId="0" borderId="0" xfId="42" applyNumberFormat="1" applyFont="1" applyBorder="1" applyAlignment="1">
      <alignment/>
    </xf>
    <xf numFmtId="41" fontId="17" fillId="0" borderId="0" xfId="42" applyNumberFormat="1" applyFont="1" applyBorder="1" applyAlignment="1">
      <alignment horizontal="center"/>
    </xf>
    <xf numFmtId="1" fontId="17" fillId="0" borderId="0" xfId="0" applyNumberFormat="1" applyFont="1" applyAlignment="1" quotePrefix="1">
      <alignment horizontal="left"/>
    </xf>
    <xf numFmtId="0" fontId="18" fillId="0" borderId="0" xfId="0" applyFont="1" applyBorder="1" applyAlignment="1">
      <alignment/>
    </xf>
    <xf numFmtId="164" fontId="18" fillId="0" borderId="0" xfId="42" applyNumberFormat="1" applyFont="1" applyBorder="1" applyAlignment="1">
      <alignment horizontal="centerContinuous"/>
    </xf>
    <xf numFmtId="164" fontId="17" fillId="0" borderId="0" xfId="42" applyNumberFormat="1" applyFont="1" applyBorder="1" applyAlignment="1">
      <alignment horizontal="centerContinuous"/>
    </xf>
    <xf numFmtId="0" fontId="17" fillId="0" borderId="0" xfId="0" applyFont="1" applyBorder="1" applyAlignment="1">
      <alignment vertical="top" wrapText="1"/>
    </xf>
    <xf numFmtId="0" fontId="17" fillId="0" borderId="0" xfId="0" applyFont="1" applyBorder="1" applyAlignment="1">
      <alignment horizontal="justify" vertical="justify"/>
    </xf>
    <xf numFmtId="0" fontId="18" fillId="0" borderId="0" xfId="0" applyNumberFormat="1" applyFont="1" applyBorder="1" applyAlignment="1">
      <alignment horizontal="centerContinuous"/>
    </xf>
    <xf numFmtId="0" fontId="18" fillId="0" borderId="0" xfId="0" applyFont="1" applyAlignment="1" quotePrefix="1">
      <alignment horizontal="left"/>
    </xf>
    <xf numFmtId="0" fontId="21" fillId="0" borderId="0" xfId="0" applyFont="1" applyAlignment="1">
      <alignment horizontal="left"/>
    </xf>
    <xf numFmtId="0" fontId="21" fillId="0" borderId="0" xfId="0" applyFont="1" applyAlignment="1">
      <alignment/>
    </xf>
    <xf numFmtId="0" fontId="19" fillId="0" borderId="0" xfId="0" applyFont="1" applyAlignment="1">
      <alignment horizontal="left"/>
    </xf>
    <xf numFmtId="0" fontId="16" fillId="0" borderId="0" xfId="73" applyFont="1">
      <alignment/>
      <protection/>
    </xf>
    <xf numFmtId="0" fontId="15" fillId="0" borderId="0" xfId="73" applyFont="1">
      <alignment/>
      <protection/>
    </xf>
    <xf numFmtId="0" fontId="16" fillId="0" borderId="0" xfId="73" applyFont="1" applyAlignment="1">
      <alignment horizontal="center"/>
      <protection/>
    </xf>
    <xf numFmtId="0" fontId="15" fillId="0" borderId="0" xfId="73" applyFont="1" applyAlignment="1">
      <alignment horizontal="center"/>
      <protection/>
    </xf>
    <xf numFmtId="169" fontId="16" fillId="0" borderId="0" xfId="73" applyNumberFormat="1" applyFont="1" applyAlignment="1">
      <alignment horizontal="right"/>
      <protection/>
    </xf>
    <xf numFmtId="169" fontId="15" fillId="0" borderId="0" xfId="73" applyNumberFormat="1" applyFont="1" applyAlignment="1">
      <alignment horizontal="right"/>
      <protection/>
    </xf>
    <xf numFmtId="169" fontId="15" fillId="0" borderId="0" xfId="73" applyNumberFormat="1" applyFont="1" applyAlignment="1">
      <alignment horizontal="center"/>
      <protection/>
    </xf>
    <xf numFmtId="0" fontId="16" fillId="0" borderId="0" xfId="73" applyFont="1" applyAlignment="1">
      <alignment horizontal="right"/>
      <protection/>
    </xf>
    <xf numFmtId="0" fontId="15" fillId="0" borderId="0" xfId="73" applyFont="1" applyAlignment="1">
      <alignment horizontal="right"/>
      <protection/>
    </xf>
    <xf numFmtId="0" fontId="15" fillId="0" borderId="0" xfId="73" applyFont="1" quotePrefix="1">
      <alignment/>
      <protection/>
    </xf>
    <xf numFmtId="170" fontId="16" fillId="0" borderId="0" xfId="42" applyNumberFormat="1" applyFont="1" applyBorder="1" applyAlignment="1">
      <alignment horizontal="right"/>
    </xf>
    <xf numFmtId="170" fontId="15" fillId="0" borderId="0" xfId="42" applyNumberFormat="1" applyFont="1" applyBorder="1" applyAlignment="1">
      <alignment horizontal="right"/>
    </xf>
    <xf numFmtId="0" fontId="15" fillId="0" borderId="0" xfId="73" applyFont="1" applyBorder="1" quotePrefix="1">
      <alignment/>
      <protection/>
    </xf>
    <xf numFmtId="0" fontId="15" fillId="0" borderId="0" xfId="73" applyFont="1" applyBorder="1">
      <alignment/>
      <protection/>
    </xf>
    <xf numFmtId="164" fontId="16" fillId="0" borderId="0" xfId="42" applyNumberFormat="1" applyFont="1" applyBorder="1" applyAlignment="1">
      <alignment horizontal="right"/>
    </xf>
    <xf numFmtId="43" fontId="16" fillId="0" borderId="0" xfId="42" applyNumberFormat="1" applyFont="1" applyBorder="1" applyAlignment="1">
      <alignment horizontal="right"/>
    </xf>
    <xf numFmtId="43" fontId="15" fillId="0" borderId="0" xfId="42" applyFont="1" applyBorder="1" applyAlignment="1">
      <alignment horizontal="center"/>
    </xf>
    <xf numFmtId="164" fontId="16" fillId="0" borderId="0" xfId="42" applyNumberFormat="1" applyFont="1" applyBorder="1" applyAlignment="1">
      <alignment horizontal="center"/>
    </xf>
    <xf numFmtId="0" fontId="16" fillId="0" borderId="0" xfId="0" applyFont="1" applyAlignment="1">
      <alignment horizontal="right"/>
    </xf>
    <xf numFmtId="43" fontId="15" fillId="0" borderId="0" xfId="42" applyNumberFormat="1" applyFont="1" applyBorder="1" applyAlignment="1">
      <alignment horizontal="left"/>
    </xf>
    <xf numFmtId="43" fontId="15" fillId="0" borderId="0" xfId="42" applyNumberFormat="1" applyFont="1" applyBorder="1" applyAlignment="1">
      <alignment/>
    </xf>
    <xf numFmtId="43" fontId="15" fillId="0" borderId="0" xfId="42" applyNumberFormat="1" applyFont="1" applyBorder="1" applyAlignment="1">
      <alignment horizontal="center"/>
    </xf>
    <xf numFmtId="43" fontId="16" fillId="0" borderId="0" xfId="42" applyNumberFormat="1" applyFont="1" applyBorder="1" applyAlignment="1">
      <alignment horizontal="center"/>
    </xf>
    <xf numFmtId="0" fontId="16" fillId="0" borderId="0" xfId="73" applyFont="1" applyBorder="1" applyAlignment="1">
      <alignment horizontal="center"/>
      <protection/>
    </xf>
    <xf numFmtId="0" fontId="15" fillId="0" borderId="0" xfId="73" applyFont="1" applyBorder="1" applyAlignment="1">
      <alignment horizontal="center"/>
      <protection/>
    </xf>
    <xf numFmtId="0" fontId="16" fillId="0" borderId="0" xfId="0" applyNumberFormat="1" applyFont="1" applyAlignment="1" quotePrefix="1">
      <alignment horizontal="center"/>
    </xf>
    <xf numFmtId="0" fontId="15" fillId="0" borderId="0" xfId="0" applyFont="1" applyFill="1" applyAlignment="1">
      <alignment horizontal="left"/>
    </xf>
    <xf numFmtId="164" fontId="15" fillId="0" borderId="0" xfId="42" applyNumberFormat="1" applyFont="1" applyAlignment="1">
      <alignment horizontal="right"/>
    </xf>
    <xf numFmtId="164" fontId="16" fillId="0" borderId="0" xfId="42" applyNumberFormat="1" applyFont="1" applyAlignment="1">
      <alignment horizontal="right"/>
    </xf>
    <xf numFmtId="0" fontId="16" fillId="0" borderId="0" xfId="0" applyFont="1" applyFill="1" applyAlignment="1">
      <alignment horizontal="center"/>
    </xf>
    <xf numFmtId="43" fontId="16" fillId="0" borderId="0" xfId="42" applyFont="1" applyAlignment="1">
      <alignment horizontal="right"/>
    </xf>
    <xf numFmtId="170" fontId="16" fillId="0" borderId="10" xfId="42" applyNumberFormat="1" applyFont="1" applyBorder="1" applyAlignment="1">
      <alignment horizontal="right"/>
    </xf>
    <xf numFmtId="170" fontId="15" fillId="0" borderId="10" xfId="42" applyNumberFormat="1" applyFont="1" applyBorder="1" applyAlignment="1">
      <alignment horizontal="right"/>
    </xf>
    <xf numFmtId="0" fontId="16" fillId="0" borderId="0" xfId="0" applyFont="1" applyFill="1" applyBorder="1" applyAlignment="1">
      <alignment/>
    </xf>
    <xf numFmtId="164" fontId="15" fillId="0" borderId="0" xfId="42" applyNumberFormat="1" applyFont="1" applyAlignment="1">
      <alignment horizontal="centerContinuous"/>
    </xf>
    <xf numFmtId="164" fontId="16" fillId="0" borderId="0" xfId="42" applyNumberFormat="1" applyFont="1" applyAlignment="1">
      <alignment horizontal="centerContinuous"/>
    </xf>
    <xf numFmtId="170" fontId="16" fillId="0" borderId="0" xfId="42" applyNumberFormat="1" applyFont="1" applyBorder="1" applyAlignment="1">
      <alignment/>
    </xf>
    <xf numFmtId="164" fontId="15" fillId="0" borderId="0" xfId="42" applyNumberFormat="1" applyFont="1" applyAlignment="1">
      <alignment/>
    </xf>
    <xf numFmtId="164" fontId="16" fillId="0" borderId="0" xfId="42" applyNumberFormat="1" applyFont="1" applyAlignment="1">
      <alignment/>
    </xf>
    <xf numFmtId="43" fontId="16" fillId="0" borderId="0" xfId="42" applyFont="1" applyBorder="1" applyAlignment="1">
      <alignment horizontal="right"/>
    </xf>
    <xf numFmtId="164" fontId="15" fillId="0" borderId="0" xfId="42" applyNumberFormat="1" applyFont="1" applyAlignment="1">
      <alignment/>
    </xf>
    <xf numFmtId="43" fontId="16" fillId="0" borderId="11" xfId="42" applyFont="1" applyBorder="1" applyAlignment="1">
      <alignment horizontal="right"/>
    </xf>
    <xf numFmtId="43" fontId="15" fillId="0" borderId="0" xfId="42" applyFont="1" applyAlignment="1">
      <alignment horizontal="right"/>
    </xf>
    <xf numFmtId="43" fontId="15" fillId="0" borderId="11" xfId="42" applyFont="1" applyBorder="1" applyAlignment="1">
      <alignment horizontal="right"/>
    </xf>
    <xf numFmtId="164" fontId="16" fillId="0" borderId="11" xfId="42" applyNumberFormat="1" applyFont="1" applyBorder="1" applyAlignment="1">
      <alignment horizontal="right"/>
    </xf>
    <xf numFmtId="0" fontId="15" fillId="0" borderId="0" xfId="76" applyFont="1">
      <alignment/>
      <protection/>
    </xf>
    <xf numFmtId="0" fontId="16" fillId="0" borderId="0" xfId="0" applyNumberFormat="1" applyFont="1" applyAlignment="1">
      <alignment horizontal="left"/>
    </xf>
    <xf numFmtId="0" fontId="16" fillId="0" borderId="10" xfId="0" applyNumberFormat="1" applyFont="1" applyBorder="1" applyAlignment="1">
      <alignment horizontal="center"/>
    </xf>
    <xf numFmtId="43" fontId="16" fillId="0" borderId="11" xfId="42" applyNumberFormat="1" applyFont="1" applyBorder="1" applyAlignment="1">
      <alignment/>
    </xf>
    <xf numFmtId="43" fontId="15" fillId="0" borderId="0" xfId="42" applyNumberFormat="1" applyFont="1" applyBorder="1" applyAlignment="1">
      <alignment/>
    </xf>
    <xf numFmtId="0" fontId="15" fillId="0" borderId="0" xfId="75" applyFont="1">
      <alignment/>
      <protection/>
    </xf>
    <xf numFmtId="0" fontId="15" fillId="0" borderId="0" xfId="75" applyFont="1" applyAlignment="1">
      <alignment horizontal="center"/>
      <protection/>
    </xf>
    <xf numFmtId="0" fontId="16" fillId="0" borderId="0" xfId="75" applyFont="1" applyBorder="1">
      <alignment/>
      <protection/>
    </xf>
    <xf numFmtId="0" fontId="15" fillId="0" borderId="0" xfId="75" applyFont="1" applyBorder="1">
      <alignment/>
      <protection/>
    </xf>
    <xf numFmtId="0" fontId="16" fillId="0" borderId="0" xfId="75" applyFont="1">
      <alignment/>
      <protection/>
    </xf>
    <xf numFmtId="0" fontId="16" fillId="0" borderId="0" xfId="75" applyFont="1" applyAlignment="1">
      <alignment horizontal="center"/>
      <protection/>
    </xf>
    <xf numFmtId="0" fontId="16" fillId="0" borderId="0" xfId="75" applyFont="1" applyBorder="1" applyAlignment="1">
      <alignment horizontal="center"/>
      <protection/>
    </xf>
    <xf numFmtId="170" fontId="15" fillId="0" borderId="0" xfId="75" applyNumberFormat="1" applyFont="1" applyAlignment="1">
      <alignment horizontal="right"/>
      <protection/>
    </xf>
    <xf numFmtId="170" fontId="15" fillId="0" borderId="0" xfId="75" applyNumberFormat="1" applyFont="1" applyBorder="1" applyAlignment="1">
      <alignment horizontal="right"/>
      <protection/>
    </xf>
    <xf numFmtId="0" fontId="16" fillId="0" borderId="0" xfId="76" applyFont="1">
      <alignment/>
      <protection/>
    </xf>
    <xf numFmtId="0" fontId="16" fillId="0" borderId="0" xfId="76" applyFont="1" applyAlignment="1">
      <alignment horizontal="center"/>
      <protection/>
    </xf>
    <xf numFmtId="38" fontId="16" fillId="0" borderId="0" xfId="74" applyNumberFormat="1" applyFont="1">
      <alignment/>
      <protection/>
    </xf>
    <xf numFmtId="38" fontId="22" fillId="0" borderId="0" xfId="74" applyNumberFormat="1" applyFont="1">
      <alignment/>
      <protection/>
    </xf>
    <xf numFmtId="38" fontId="15" fillId="0" borderId="0" xfId="76" applyNumberFormat="1" applyFont="1">
      <alignment/>
      <protection/>
    </xf>
    <xf numFmtId="38" fontId="15" fillId="0" borderId="0" xfId="42" applyNumberFormat="1" applyFont="1" applyAlignment="1">
      <alignment/>
    </xf>
    <xf numFmtId="38" fontId="15" fillId="0" borderId="0" xfId="74" applyNumberFormat="1" applyFont="1" applyAlignment="1">
      <alignment/>
      <protection/>
    </xf>
    <xf numFmtId="38" fontId="15" fillId="0" borderId="0" xfId="74" applyNumberFormat="1" applyFont="1" applyAlignment="1">
      <alignment horizontal="left" indent="1"/>
      <protection/>
    </xf>
    <xf numFmtId="170" fontId="16" fillId="0" borderId="0" xfId="42" applyNumberFormat="1" applyFont="1" applyFill="1" applyAlignment="1">
      <alignment/>
    </xf>
    <xf numFmtId="170" fontId="15" fillId="0" borderId="0" xfId="42" applyNumberFormat="1" applyFont="1" applyAlignment="1">
      <alignment/>
    </xf>
    <xf numFmtId="170" fontId="15" fillId="0" borderId="0" xfId="76" applyNumberFormat="1" applyFont="1">
      <alignment/>
      <protection/>
    </xf>
    <xf numFmtId="43" fontId="15" fillId="0" borderId="0" xfId="42" applyFont="1" applyAlignment="1">
      <alignment/>
    </xf>
    <xf numFmtId="43" fontId="15" fillId="0" borderId="0" xfId="42" applyFont="1" applyAlignment="1">
      <alignment/>
    </xf>
    <xf numFmtId="170" fontId="16" fillId="0" borderId="10" xfId="42" applyNumberFormat="1" applyFont="1" applyFill="1" applyBorder="1" applyAlignment="1">
      <alignment/>
    </xf>
    <xf numFmtId="170" fontId="16" fillId="0" borderId="0" xfId="42" applyNumberFormat="1" applyFont="1" applyFill="1" applyBorder="1" applyAlignment="1">
      <alignment/>
    </xf>
    <xf numFmtId="38" fontId="16" fillId="0" borderId="0" xfId="74" applyNumberFormat="1" applyFont="1" applyAlignment="1">
      <alignment/>
      <protection/>
    </xf>
    <xf numFmtId="38" fontId="22" fillId="0" borderId="0" xfId="74" applyNumberFormat="1" applyFont="1" applyAlignment="1">
      <alignment/>
      <protection/>
    </xf>
    <xf numFmtId="38" fontId="15" fillId="0" borderId="0" xfId="74" applyNumberFormat="1" applyFont="1">
      <alignment/>
      <protection/>
    </xf>
    <xf numFmtId="0" fontId="15" fillId="0" borderId="0" xfId="77" applyFont="1">
      <alignment/>
      <protection/>
    </xf>
    <xf numFmtId="41" fontId="16" fillId="0" borderId="0" xfId="0" applyNumberFormat="1" applyFont="1" applyFill="1" applyBorder="1" applyAlignment="1">
      <alignment/>
    </xf>
    <xf numFmtId="37" fontId="16" fillId="0" borderId="0" xfId="76" applyNumberFormat="1" applyFont="1">
      <alignment/>
      <protection/>
    </xf>
    <xf numFmtId="0" fontId="23" fillId="0" borderId="0" xfId="0" applyFont="1" applyBorder="1" applyAlignment="1">
      <alignment horizontal="center"/>
    </xf>
    <xf numFmtId="0" fontId="23" fillId="0" borderId="0" xfId="0" applyNumberFormat="1" applyFont="1" applyBorder="1" applyAlignment="1">
      <alignment horizontal="center"/>
    </xf>
    <xf numFmtId="0" fontId="23" fillId="0" borderId="0" xfId="0" applyFont="1" applyAlignment="1">
      <alignment horizontal="centerContinuous"/>
    </xf>
    <xf numFmtId="0" fontId="23" fillId="0" borderId="0" xfId="0" applyFont="1" applyAlignment="1">
      <alignment horizontal="center"/>
    </xf>
    <xf numFmtId="0" fontId="23" fillId="0" borderId="0" xfId="0" applyFont="1" applyAlignment="1">
      <alignment horizontal="justify" vertical="top" wrapText="1"/>
    </xf>
    <xf numFmtId="0" fontId="23" fillId="0" borderId="0" xfId="0" applyFont="1" applyAlignment="1">
      <alignment/>
    </xf>
    <xf numFmtId="0" fontId="25" fillId="0" borderId="0" xfId="0" applyFont="1" applyAlignment="1">
      <alignment horizontal="centerContinuous"/>
    </xf>
    <xf numFmtId="0" fontId="25" fillId="0" borderId="0" xfId="0" applyFont="1" applyBorder="1" applyAlignment="1">
      <alignment horizontal="left"/>
    </xf>
    <xf numFmtId="164" fontId="23" fillId="0" borderId="0" xfId="42" applyNumberFormat="1" applyFont="1" applyAlignment="1">
      <alignment/>
    </xf>
    <xf numFmtId="164" fontId="23" fillId="0" borderId="0" xfId="42" applyNumberFormat="1" applyFont="1" applyBorder="1" applyAlignment="1">
      <alignment/>
    </xf>
    <xf numFmtId="0" fontId="23" fillId="0" borderId="0" xfId="0" applyNumberFormat="1" applyFont="1" applyBorder="1" applyAlignment="1">
      <alignment horizontal="left"/>
    </xf>
    <xf numFmtId="164" fontId="23" fillId="0" borderId="9" xfId="42" applyNumberFormat="1" applyFont="1" applyBorder="1" applyAlignment="1">
      <alignment/>
    </xf>
    <xf numFmtId="0" fontId="25" fillId="0" borderId="0" xfId="0" applyFont="1" applyBorder="1" applyAlignment="1">
      <alignment/>
    </xf>
    <xf numFmtId="0" fontId="23" fillId="0" borderId="0" xfId="0" applyFont="1" applyBorder="1" applyAlignment="1">
      <alignment/>
    </xf>
    <xf numFmtId="164" fontId="23" fillId="0" borderId="10" xfId="42" applyNumberFormat="1" applyFont="1" applyBorder="1" applyAlignment="1">
      <alignment/>
    </xf>
    <xf numFmtId="0" fontId="23" fillId="0" borderId="0" xfId="0" applyNumberFormat="1" applyFont="1" applyBorder="1" applyAlignment="1" quotePrefix="1">
      <alignment horizontal="left"/>
    </xf>
    <xf numFmtId="0" fontId="23" fillId="0" borderId="0" xfId="0" applyFont="1" applyBorder="1" applyAlignment="1">
      <alignment horizontal="left"/>
    </xf>
    <xf numFmtId="0" fontId="24" fillId="0" borderId="0" xfId="0" applyFont="1" applyAlignment="1">
      <alignment/>
    </xf>
    <xf numFmtId="1" fontId="23" fillId="0" borderId="0" xfId="0" applyNumberFormat="1" applyFont="1" applyAlignment="1">
      <alignment horizontal="left"/>
    </xf>
    <xf numFmtId="0" fontId="25" fillId="0" borderId="0" xfId="0" applyFont="1" applyAlignment="1">
      <alignment/>
    </xf>
    <xf numFmtId="0" fontId="25" fillId="0" borderId="0" xfId="0" applyNumberFormat="1" applyFont="1" applyAlignment="1">
      <alignment horizontal="centerContinuous"/>
    </xf>
    <xf numFmtId="0" fontId="25" fillId="0" borderId="0" xfId="0" applyNumberFormat="1" applyFont="1" applyAlignment="1">
      <alignment horizontal="center"/>
    </xf>
    <xf numFmtId="164" fontId="25" fillId="0" borderId="0" xfId="42" applyNumberFormat="1" applyFont="1" applyBorder="1" applyAlignment="1">
      <alignment/>
    </xf>
    <xf numFmtId="171" fontId="25" fillId="0" borderId="0" xfId="0" applyNumberFormat="1" applyFont="1" applyBorder="1" applyAlignment="1">
      <alignment horizontal="right"/>
    </xf>
    <xf numFmtId="0" fontId="25" fillId="0" borderId="0" xfId="0" applyNumberFormat="1" applyFont="1" applyBorder="1" applyAlignment="1">
      <alignment horizontal="center"/>
    </xf>
    <xf numFmtId="171" fontId="25" fillId="0" borderId="0" xfId="0" applyNumberFormat="1" applyFont="1" applyBorder="1" applyAlignment="1" quotePrefix="1">
      <alignment horizontal="right"/>
    </xf>
    <xf numFmtId="170" fontId="25" fillId="0" borderId="0" xfId="0" applyNumberFormat="1" applyFont="1" applyAlignment="1">
      <alignment horizontal="right"/>
    </xf>
    <xf numFmtId="170" fontId="25" fillId="0" borderId="0" xfId="0" applyNumberFormat="1" applyFont="1" applyAlignment="1">
      <alignment horizontal="center"/>
    </xf>
    <xf numFmtId="0" fontId="16" fillId="0" borderId="0" xfId="73" applyFont="1" applyAlignment="1">
      <alignment/>
      <protection/>
    </xf>
    <xf numFmtId="170" fontId="25" fillId="0" borderId="0" xfId="0" applyNumberFormat="1" applyFont="1" applyAlignment="1" quotePrefix="1">
      <alignment horizontal="right"/>
    </xf>
    <xf numFmtId="164" fontId="23" fillId="0" borderId="0" xfId="42" applyNumberFormat="1" applyFont="1" applyBorder="1" applyAlignment="1">
      <alignment horizontal="right"/>
    </xf>
    <xf numFmtId="164" fontId="23" fillId="0" borderId="0" xfId="0" applyNumberFormat="1" applyFont="1" applyBorder="1" applyAlignment="1">
      <alignment/>
    </xf>
    <xf numFmtId="1" fontId="25" fillId="0" borderId="0" xfId="0" applyNumberFormat="1" applyFont="1" applyAlignment="1">
      <alignment horizontal="left"/>
    </xf>
    <xf numFmtId="0" fontId="23" fillId="0" borderId="0" xfId="0" applyFont="1" applyAlignment="1">
      <alignment horizontal="justify" wrapText="1"/>
    </xf>
    <xf numFmtId="164" fontId="23" fillId="0" borderId="0" xfId="42" applyNumberFormat="1" applyFont="1" applyAlignment="1">
      <alignment horizontal="right" wrapText="1"/>
    </xf>
    <xf numFmtId="171" fontId="23" fillId="0" borderId="0" xfId="0" applyNumberFormat="1" applyFont="1" applyAlignment="1">
      <alignment horizontal="center"/>
    </xf>
    <xf numFmtId="0" fontId="23" fillId="0" borderId="0" xfId="0" applyNumberFormat="1" applyFont="1" applyAlignment="1">
      <alignment horizontal="center"/>
    </xf>
    <xf numFmtId="0" fontId="25" fillId="0" borderId="0" xfId="0" applyNumberFormat="1" applyFont="1" applyAlignment="1">
      <alignment horizontal="right"/>
    </xf>
    <xf numFmtId="164" fontId="25" fillId="0" borderId="0" xfId="42" applyNumberFormat="1" applyFont="1" applyAlignment="1">
      <alignment horizontal="center"/>
    </xf>
    <xf numFmtId="164" fontId="23" fillId="0" borderId="0" xfId="42" applyNumberFormat="1" applyFont="1" applyAlignment="1">
      <alignment horizontal="center"/>
    </xf>
    <xf numFmtId="171" fontId="23" fillId="0" borderId="0" xfId="0" applyNumberFormat="1" applyFont="1" applyAlignment="1" quotePrefix="1">
      <alignment horizontal="center"/>
    </xf>
    <xf numFmtId="164" fontId="23" fillId="0" borderId="0" xfId="42" applyNumberFormat="1" applyFont="1" applyBorder="1" applyAlignment="1">
      <alignment horizontal="center"/>
    </xf>
    <xf numFmtId="41" fontId="23" fillId="0" borderId="0" xfId="0" applyNumberFormat="1" applyFont="1" applyAlignment="1">
      <alignment horizontal="left"/>
    </xf>
    <xf numFmtId="41" fontId="23" fillId="0" borderId="0" xfId="0" applyNumberFormat="1" applyFont="1" applyAlignment="1" quotePrefix="1">
      <alignment horizontal="left"/>
    </xf>
    <xf numFmtId="41" fontId="25" fillId="0" borderId="0" xfId="0" applyNumberFormat="1" applyFont="1" applyAlignment="1">
      <alignment horizontal="right"/>
    </xf>
    <xf numFmtId="41" fontId="23" fillId="0" borderId="0" xfId="0" applyNumberFormat="1" applyFont="1" applyAlignment="1">
      <alignment/>
    </xf>
    <xf numFmtId="41" fontId="23" fillId="0" borderId="0" xfId="0" applyNumberFormat="1" applyFont="1" applyAlignment="1">
      <alignment horizontal="center"/>
    </xf>
    <xf numFmtId="41" fontId="25" fillId="0" borderId="0" xfId="0" applyNumberFormat="1" applyFont="1" applyAlignment="1" quotePrefix="1">
      <alignment horizontal="right"/>
    </xf>
    <xf numFmtId="41" fontId="25" fillId="0" borderId="0" xfId="0" applyNumberFormat="1" applyFont="1" applyAlignment="1" quotePrefix="1">
      <alignment/>
    </xf>
    <xf numFmtId="41" fontId="23" fillId="0" borderId="0" xfId="0" applyNumberFormat="1" applyFont="1" applyBorder="1" applyAlignment="1">
      <alignment/>
    </xf>
    <xf numFmtId="164" fontId="23" fillId="0" borderId="0" xfId="42" applyNumberFormat="1" applyFont="1" applyBorder="1" applyAlignment="1">
      <alignment/>
    </xf>
    <xf numFmtId="1" fontId="23" fillId="0" borderId="0" xfId="0" applyNumberFormat="1" applyFont="1" applyAlignment="1" quotePrefix="1">
      <alignment horizontal="left"/>
    </xf>
    <xf numFmtId="41" fontId="23" fillId="0" borderId="12" xfId="0" applyNumberFormat="1" applyFont="1" applyBorder="1" applyAlignment="1">
      <alignment/>
    </xf>
    <xf numFmtId="164" fontId="23" fillId="0" borderId="0" xfId="42" applyNumberFormat="1" applyFont="1" applyBorder="1" applyAlignment="1" quotePrefix="1">
      <alignment/>
    </xf>
    <xf numFmtId="0" fontId="23" fillId="0" borderId="0" xfId="0" applyFont="1" applyAlignment="1">
      <alignment horizontal="left"/>
    </xf>
    <xf numFmtId="171" fontId="25" fillId="0" borderId="0" xfId="0" applyNumberFormat="1" applyFont="1" applyBorder="1" applyAlignment="1">
      <alignment horizontal="center"/>
    </xf>
    <xf numFmtId="173" fontId="23" fillId="0" borderId="0" xfId="0" applyNumberFormat="1" applyFont="1" applyAlignment="1">
      <alignment/>
    </xf>
    <xf numFmtId="41" fontId="25" fillId="0" borderId="0" xfId="0" applyNumberFormat="1" applyFont="1" applyBorder="1" applyAlignment="1">
      <alignment/>
    </xf>
    <xf numFmtId="41" fontId="23" fillId="0" borderId="0" xfId="0" applyNumberFormat="1" applyFont="1" applyBorder="1" applyAlignment="1">
      <alignment horizontal="center"/>
    </xf>
    <xf numFmtId="0" fontId="26" fillId="0" borderId="0" xfId="0" applyFont="1" applyBorder="1" applyAlignment="1">
      <alignment/>
    </xf>
    <xf numFmtId="0" fontId="26" fillId="0" borderId="0" xfId="0" applyFont="1" applyAlignment="1">
      <alignment/>
    </xf>
    <xf numFmtId="164" fontId="26" fillId="0" borderId="0" xfId="42" applyNumberFormat="1" applyFont="1" applyBorder="1" applyAlignment="1">
      <alignment/>
    </xf>
    <xf numFmtId="0" fontId="26" fillId="0" borderId="0" xfId="0" applyNumberFormat="1" applyFont="1" applyAlignment="1" quotePrefix="1">
      <alignment horizontal="left"/>
    </xf>
    <xf numFmtId="0" fontId="27" fillId="0" borderId="0" xfId="0" applyNumberFormat="1" applyFont="1" applyBorder="1" applyAlignment="1" quotePrefix="1">
      <alignment horizontal="left"/>
    </xf>
    <xf numFmtId="0" fontId="27" fillId="0" borderId="0" xfId="0" applyFont="1" applyAlignment="1">
      <alignment/>
    </xf>
    <xf numFmtId="0" fontId="27" fillId="0" borderId="0" xfId="0" applyNumberFormat="1" applyFont="1" applyAlignment="1" quotePrefix="1">
      <alignment horizontal="left"/>
    </xf>
    <xf numFmtId="164" fontId="27" fillId="0" borderId="0" xfId="42" applyNumberFormat="1" applyFont="1" applyBorder="1" applyAlignment="1">
      <alignment/>
    </xf>
    <xf numFmtId="0" fontId="27" fillId="0" borderId="0" xfId="0" applyNumberFormat="1" applyFont="1" applyBorder="1" applyAlignment="1" quotePrefix="1">
      <alignment horizontal="center"/>
    </xf>
    <xf numFmtId="0" fontId="25" fillId="0" borderId="0" xfId="0" applyFont="1" applyAlignment="1">
      <alignment wrapText="1"/>
    </xf>
    <xf numFmtId="0" fontId="23" fillId="0" borderId="0" xfId="0" applyFont="1" applyAlignment="1">
      <alignment wrapText="1"/>
    </xf>
    <xf numFmtId="0" fontId="23" fillId="0" borderId="0" xfId="0" applyFont="1" applyBorder="1" applyAlignment="1">
      <alignment wrapText="1"/>
    </xf>
    <xf numFmtId="0" fontId="23" fillId="0" borderId="0" xfId="0" applyFont="1" applyAlignment="1">
      <alignment horizontal="center" wrapText="1"/>
    </xf>
    <xf numFmtId="164" fontId="23" fillId="0" borderId="0" xfId="42" applyNumberFormat="1" applyFont="1" applyBorder="1" applyAlignment="1">
      <alignment wrapText="1"/>
    </xf>
    <xf numFmtId="0" fontId="18" fillId="0" borderId="0" xfId="0" applyFont="1" applyBorder="1" applyAlignment="1">
      <alignment horizontal="left"/>
    </xf>
    <xf numFmtId="43" fontId="15" fillId="0" borderId="0" xfId="42" applyFont="1" applyBorder="1" applyAlignment="1">
      <alignment horizontal="right"/>
    </xf>
    <xf numFmtId="43" fontId="15" fillId="0" borderId="13" xfId="42" applyFont="1" applyBorder="1" applyAlignment="1">
      <alignment horizontal="right"/>
    </xf>
    <xf numFmtId="43" fontId="15" fillId="0" borderId="10" xfId="42" applyFont="1" applyBorder="1" applyAlignment="1">
      <alignment horizontal="right"/>
    </xf>
    <xf numFmtId="43" fontId="15" fillId="0" borderId="14" xfId="42" applyFont="1" applyBorder="1" applyAlignment="1">
      <alignment horizontal="right"/>
    </xf>
    <xf numFmtId="43" fontId="15" fillId="0" borderId="15" xfId="42" applyFont="1" applyBorder="1" applyAlignment="1">
      <alignment horizontal="right"/>
    </xf>
    <xf numFmtId="170" fontId="15" fillId="0" borderId="10" xfId="75" applyNumberFormat="1" applyFont="1" applyBorder="1" applyAlignment="1">
      <alignment horizontal="right"/>
      <protection/>
    </xf>
    <xf numFmtId="0" fontId="16" fillId="0" borderId="0" xfId="76" applyFont="1" applyFill="1">
      <alignment/>
      <protection/>
    </xf>
    <xf numFmtId="0" fontId="15" fillId="0" borderId="0" xfId="76" applyFont="1" applyAlignment="1">
      <alignment horizontal="center"/>
      <protection/>
    </xf>
    <xf numFmtId="170" fontId="15" fillId="0" borderId="0" xfId="42" applyNumberFormat="1" applyFont="1" applyFill="1" applyBorder="1" applyAlignment="1">
      <alignment/>
    </xf>
    <xf numFmtId="0" fontId="23" fillId="0" borderId="0" xfId="0" applyFont="1" applyAlignment="1">
      <alignment horizontal="right"/>
    </xf>
    <xf numFmtId="0" fontId="28" fillId="0" borderId="0" xfId="0" applyFont="1" applyAlignment="1">
      <alignment horizontal="center"/>
    </xf>
    <xf numFmtId="0" fontId="28" fillId="0" borderId="0" xfId="0" applyFont="1" applyAlignment="1">
      <alignment horizontal="right"/>
    </xf>
    <xf numFmtId="0" fontId="23" fillId="0" borderId="0" xfId="0" applyFont="1" applyAlignment="1">
      <alignment vertical="top" wrapText="1"/>
    </xf>
    <xf numFmtId="0" fontId="28" fillId="0" borderId="0" xfId="0" applyFont="1" applyAlignment="1">
      <alignment vertical="top" wrapText="1"/>
    </xf>
    <xf numFmtId="0" fontId="28" fillId="0" borderId="0" xfId="0" applyFont="1" applyAlignment="1">
      <alignment/>
    </xf>
    <xf numFmtId="3" fontId="28" fillId="0" borderId="0" xfId="0" applyNumberFormat="1" applyFont="1" applyAlignment="1">
      <alignment/>
    </xf>
    <xf numFmtId="0" fontId="23" fillId="0" borderId="0" xfId="0" applyFont="1" applyBorder="1" applyAlignment="1">
      <alignment horizontal="right"/>
    </xf>
    <xf numFmtId="43" fontId="23" fillId="0" borderId="0" xfId="42" applyFont="1" applyBorder="1" applyAlignment="1">
      <alignment/>
    </xf>
    <xf numFmtId="43" fontId="23" fillId="0" borderId="0" xfId="42" applyFont="1" applyAlignment="1">
      <alignment/>
    </xf>
    <xf numFmtId="43" fontId="23" fillId="0" borderId="0" xfId="0" applyNumberFormat="1" applyFont="1" applyAlignment="1">
      <alignment/>
    </xf>
    <xf numFmtId="0" fontId="28" fillId="0" borderId="0" xfId="0" applyFont="1" applyAlignment="1">
      <alignment horizontal="center" vertical="center" wrapText="1"/>
    </xf>
    <xf numFmtId="3" fontId="28" fillId="0" borderId="0" xfId="42" applyNumberFormat="1" applyFont="1" applyBorder="1" applyAlignment="1">
      <alignment/>
    </xf>
    <xf numFmtId="0" fontId="28" fillId="0" borderId="0" xfId="0" applyFont="1" applyBorder="1" applyAlignment="1">
      <alignment/>
    </xf>
    <xf numFmtId="3" fontId="28" fillId="0" borderId="0" xfId="42" applyNumberFormat="1" applyFont="1" applyBorder="1" applyAlignment="1">
      <alignment horizontal="right"/>
    </xf>
    <xf numFmtId="3" fontId="28" fillId="0" borderId="11" xfId="42" applyNumberFormat="1" applyFont="1" applyBorder="1" applyAlignment="1">
      <alignment/>
    </xf>
    <xf numFmtId="0" fontId="28" fillId="0" borderId="11" xfId="0" applyFont="1" applyBorder="1" applyAlignment="1">
      <alignment/>
    </xf>
    <xf numFmtId="3" fontId="28" fillId="0" borderId="11" xfId="42" applyNumberFormat="1" applyFont="1" applyBorder="1" applyAlignment="1">
      <alignment horizontal="right"/>
    </xf>
    <xf numFmtId="0" fontId="29" fillId="0" borderId="0" xfId="0" applyFont="1" applyAlignment="1">
      <alignment horizontal="center"/>
    </xf>
    <xf numFmtId="0" fontId="29" fillId="0" borderId="0" xfId="0" applyFont="1" applyAlignment="1">
      <alignment horizontal="right"/>
    </xf>
    <xf numFmtId="0" fontId="29" fillId="0" borderId="0" xfId="0" applyFont="1" applyAlignment="1">
      <alignment horizontal="right" vertical="center"/>
    </xf>
    <xf numFmtId="0" fontId="29" fillId="0" borderId="0" xfId="0" applyFont="1" applyAlignment="1">
      <alignment horizontal="right" vertical="center" wrapText="1"/>
    </xf>
    <xf numFmtId="0" fontId="29" fillId="0" borderId="0" xfId="0" applyFont="1" applyAlignment="1">
      <alignment horizontal="left"/>
    </xf>
    <xf numFmtId="0" fontId="23" fillId="0" borderId="0" xfId="0" applyFont="1" applyFill="1" applyAlignment="1">
      <alignment/>
    </xf>
    <xf numFmtId="3" fontId="28" fillId="0" borderId="11" xfId="42" applyNumberFormat="1" applyFont="1" applyFill="1" applyBorder="1" applyAlignment="1">
      <alignment/>
    </xf>
    <xf numFmtId="0" fontId="28" fillId="0" borderId="11" xfId="0" applyFont="1" applyFill="1" applyBorder="1" applyAlignment="1">
      <alignment/>
    </xf>
    <xf numFmtId="3" fontId="28" fillId="0" borderId="11" xfId="42" applyNumberFormat="1" applyFont="1" applyFill="1" applyBorder="1" applyAlignment="1">
      <alignment horizontal="right"/>
    </xf>
    <xf numFmtId="0" fontId="25" fillId="0" borderId="0" xfId="0" applyNumberFormat="1" applyFont="1" applyAlignment="1">
      <alignment/>
    </xf>
    <xf numFmtId="41" fontId="25" fillId="0" borderId="0" xfId="0" applyNumberFormat="1" applyFont="1" applyBorder="1" applyAlignment="1" quotePrefix="1">
      <alignment horizontal="right"/>
    </xf>
    <xf numFmtId="0" fontId="16" fillId="0" borderId="0" xfId="0" applyNumberFormat="1" applyFont="1" applyAlignment="1">
      <alignment/>
    </xf>
    <xf numFmtId="0" fontId="16" fillId="0" borderId="0" xfId="0" applyFont="1" applyAlignment="1" quotePrefix="1">
      <alignment/>
    </xf>
    <xf numFmtId="164" fontId="23" fillId="0" borderId="11" xfId="42" applyNumberFormat="1" applyFont="1" applyBorder="1" applyAlignment="1">
      <alignment horizontal="right" wrapText="1"/>
    </xf>
    <xf numFmtId="0" fontId="25" fillId="0" borderId="0" xfId="0" applyFont="1" applyBorder="1" applyAlignment="1">
      <alignment horizontal="centerContinuous"/>
    </xf>
    <xf numFmtId="170" fontId="25" fillId="0" borderId="0" xfId="0" applyNumberFormat="1" applyFont="1" applyBorder="1" applyAlignment="1">
      <alignment horizontal="center"/>
    </xf>
    <xf numFmtId="0" fontId="25" fillId="0" borderId="0" xfId="0" applyFont="1" applyAlignment="1">
      <alignment horizontal="right"/>
    </xf>
    <xf numFmtId="0" fontId="18" fillId="0" borderId="0" xfId="0" applyFont="1" applyBorder="1" applyAlignment="1">
      <alignment horizontal="right"/>
    </xf>
    <xf numFmtId="0" fontId="25" fillId="0" borderId="0" xfId="0" applyNumberFormat="1" applyFont="1" applyBorder="1" applyAlignment="1">
      <alignment horizontal="right"/>
    </xf>
    <xf numFmtId="170" fontId="25" fillId="0" borderId="0" xfId="0" applyNumberFormat="1" applyFont="1" applyBorder="1" applyAlignment="1">
      <alignment horizontal="right"/>
    </xf>
    <xf numFmtId="164" fontId="23" fillId="0" borderId="11" xfId="0" applyNumberFormat="1" applyFont="1" applyBorder="1" applyAlignment="1">
      <alignment/>
    </xf>
    <xf numFmtId="164" fontId="25" fillId="0" borderId="11" xfId="42" applyNumberFormat="1" applyFont="1" applyBorder="1" applyAlignment="1">
      <alignment/>
    </xf>
    <xf numFmtId="164" fontId="23" fillId="0" borderId="11" xfId="42" applyNumberFormat="1" applyFont="1" applyBorder="1" applyAlignment="1">
      <alignment/>
    </xf>
    <xf numFmtId="41" fontId="23" fillId="0" borderId="11" xfId="0" applyNumberFormat="1" applyFont="1" applyBorder="1" applyAlignment="1">
      <alignment/>
    </xf>
    <xf numFmtId="41" fontId="25" fillId="0" borderId="0" xfId="0" applyNumberFormat="1" applyFont="1" applyBorder="1" applyAlignment="1">
      <alignment horizontal="right"/>
    </xf>
    <xf numFmtId="41" fontId="25" fillId="0" borderId="0" xfId="0" applyNumberFormat="1" applyFont="1" applyBorder="1" applyAlignment="1" quotePrefix="1">
      <alignment/>
    </xf>
    <xf numFmtId="41" fontId="23" fillId="0" borderId="0" xfId="0" applyNumberFormat="1" applyFont="1" applyBorder="1" applyAlignment="1">
      <alignment/>
    </xf>
    <xf numFmtId="41" fontId="23" fillId="0" borderId="10" xfId="0" applyNumberFormat="1" applyFont="1" applyBorder="1" applyAlignment="1">
      <alignment/>
    </xf>
    <xf numFmtId="41" fontId="23" fillId="0" borderId="12" xfId="0" applyNumberFormat="1" applyFont="1" applyBorder="1" applyAlignment="1">
      <alignment/>
    </xf>
    <xf numFmtId="41" fontId="23" fillId="0" borderId="11" xfId="0" applyNumberFormat="1" applyFont="1" applyBorder="1" applyAlignment="1">
      <alignment/>
    </xf>
    <xf numFmtId="0" fontId="29" fillId="0" borderId="0" xfId="73" applyFont="1">
      <alignment/>
      <protection/>
    </xf>
    <xf numFmtId="0" fontId="29" fillId="0" borderId="0" xfId="0" applyFont="1" applyAlignment="1" quotePrefix="1">
      <alignment horizontal="left"/>
    </xf>
    <xf numFmtId="0" fontId="29" fillId="0" borderId="0" xfId="0" applyFont="1" applyAlignment="1">
      <alignment/>
    </xf>
    <xf numFmtId="0" fontId="28" fillId="0" borderId="0" xfId="73" applyFont="1" applyAlignment="1">
      <alignment horizontal="right"/>
      <protection/>
    </xf>
    <xf numFmtId="0" fontId="16" fillId="0" borderId="16" xfId="73" applyFont="1" applyBorder="1">
      <alignment/>
      <protection/>
    </xf>
    <xf numFmtId="0" fontId="29" fillId="0" borderId="0" xfId="73" applyFont="1" applyAlignment="1">
      <alignment horizontal="right"/>
      <protection/>
    </xf>
    <xf numFmtId="0" fontId="16" fillId="0" borderId="16" xfId="0" applyFont="1" applyBorder="1" applyAlignment="1">
      <alignment horizontal="center"/>
    </xf>
    <xf numFmtId="0" fontId="16" fillId="0" borderId="16" xfId="0" applyFont="1" applyBorder="1" applyAlignment="1">
      <alignment horizontal="left"/>
    </xf>
    <xf numFmtId="0" fontId="15" fillId="0" borderId="16" xfId="75" applyFont="1" applyBorder="1">
      <alignment/>
      <protection/>
    </xf>
    <xf numFmtId="0" fontId="15" fillId="0" borderId="16" xfId="75" applyFont="1" applyBorder="1" applyAlignment="1">
      <alignment horizontal="center"/>
      <protection/>
    </xf>
    <xf numFmtId="0" fontId="16" fillId="0" borderId="0" xfId="75" applyFont="1" applyAlignment="1">
      <alignment horizontal="right"/>
      <protection/>
    </xf>
    <xf numFmtId="0" fontId="15" fillId="0" borderId="0" xfId="75" applyFont="1" applyAlignment="1">
      <alignment horizontal="right"/>
      <protection/>
    </xf>
    <xf numFmtId="0" fontId="16" fillId="0" borderId="16" xfId="76" applyFont="1" applyBorder="1">
      <alignment/>
      <protection/>
    </xf>
    <xf numFmtId="0" fontId="16" fillId="0" borderId="16" xfId="76" applyFont="1" applyFill="1" applyBorder="1">
      <alignment/>
      <protection/>
    </xf>
    <xf numFmtId="169" fontId="16" fillId="0" borderId="0" xfId="0" applyNumberFormat="1" applyFont="1" applyAlignment="1">
      <alignment horizontal="right"/>
    </xf>
    <xf numFmtId="0" fontId="15" fillId="0" borderId="0" xfId="76" applyFont="1" applyAlignment="1">
      <alignment horizontal="right"/>
      <protection/>
    </xf>
    <xf numFmtId="169" fontId="15" fillId="0" borderId="0" xfId="0" applyNumberFormat="1" applyFont="1" applyAlignment="1">
      <alignment horizontal="right"/>
    </xf>
    <xf numFmtId="0" fontId="16" fillId="0" borderId="0" xfId="76" applyFont="1" applyAlignment="1">
      <alignment horizontal="right"/>
      <protection/>
    </xf>
    <xf numFmtId="0" fontId="16" fillId="0" borderId="0" xfId="0" applyNumberFormat="1" applyFont="1" applyAlignment="1">
      <alignment horizontal="right"/>
    </xf>
    <xf numFmtId="0" fontId="15" fillId="0" borderId="0" xfId="0" applyNumberFormat="1" applyFont="1" applyAlignment="1">
      <alignment horizontal="right"/>
    </xf>
    <xf numFmtId="170" fontId="15" fillId="0" borderId="17" xfId="75" applyNumberFormat="1" applyFont="1" applyBorder="1" applyAlignment="1">
      <alignment horizontal="right"/>
      <protection/>
    </xf>
    <xf numFmtId="170" fontId="15" fillId="0" borderId="18" xfId="75" applyNumberFormat="1" applyFont="1" applyBorder="1" applyAlignment="1">
      <alignment horizontal="right"/>
      <protection/>
    </xf>
    <xf numFmtId="170" fontId="15" fillId="0" borderId="19" xfId="75" applyNumberFormat="1" applyFont="1" applyBorder="1" applyAlignment="1">
      <alignment horizontal="right"/>
      <protection/>
    </xf>
    <xf numFmtId="170" fontId="15" fillId="0" borderId="14" xfId="75" applyNumberFormat="1" applyFont="1" applyBorder="1" applyAlignment="1">
      <alignment horizontal="right"/>
      <protection/>
    </xf>
    <xf numFmtId="170" fontId="15" fillId="0" borderId="20" xfId="75" applyNumberFormat="1" applyFont="1" applyBorder="1" applyAlignment="1">
      <alignment horizontal="right"/>
      <protection/>
    </xf>
    <xf numFmtId="0" fontId="18" fillId="0" borderId="16" xfId="0" applyFont="1" applyBorder="1" applyAlignment="1">
      <alignment/>
    </xf>
    <xf numFmtId="0" fontId="17" fillId="0" borderId="16" xfId="0" applyFont="1" applyBorder="1" applyAlignment="1">
      <alignment/>
    </xf>
    <xf numFmtId="0" fontId="19" fillId="0" borderId="16" xfId="0" applyFont="1" applyBorder="1" applyAlignment="1">
      <alignment/>
    </xf>
    <xf numFmtId="0" fontId="24" fillId="0" borderId="0" xfId="0" applyFont="1" applyAlignment="1">
      <alignment horizontal="right"/>
    </xf>
    <xf numFmtId="0" fontId="23" fillId="0" borderId="0" xfId="0" applyNumberFormat="1" applyFont="1" applyBorder="1" applyAlignment="1">
      <alignment horizontal="right"/>
    </xf>
    <xf numFmtId="164" fontId="23" fillId="0" borderId="0" xfId="0" applyNumberFormat="1" applyFont="1" applyBorder="1" applyAlignment="1">
      <alignment horizontal="right"/>
    </xf>
    <xf numFmtId="164" fontId="23" fillId="0" borderId="18" xfId="0" applyNumberFormat="1" applyFont="1" applyBorder="1" applyAlignment="1">
      <alignment/>
    </xf>
    <xf numFmtId="164" fontId="25" fillId="0" borderId="18" xfId="42" applyNumberFormat="1" applyFont="1" applyBorder="1" applyAlignment="1">
      <alignment/>
    </xf>
    <xf numFmtId="164" fontId="25" fillId="0" borderId="11" xfId="42" applyNumberFormat="1" applyFont="1" applyBorder="1" applyAlignment="1">
      <alignment/>
    </xf>
    <xf numFmtId="43" fontId="23" fillId="0" borderId="0" xfId="0" applyNumberFormat="1" applyFont="1" applyBorder="1" applyAlignment="1">
      <alignment horizontal="center"/>
    </xf>
    <xf numFmtId="43" fontId="23" fillId="0" borderId="0" xfId="0" applyNumberFormat="1" applyFont="1" applyFill="1" applyBorder="1" applyAlignment="1">
      <alignment horizontal="center"/>
    </xf>
    <xf numFmtId="0" fontId="16" fillId="0" borderId="21" xfId="73" applyFont="1" applyBorder="1">
      <alignment/>
      <protection/>
    </xf>
    <xf numFmtId="0" fontId="15" fillId="0" borderId="21" xfId="73" applyFont="1" applyBorder="1">
      <alignment/>
      <protection/>
    </xf>
    <xf numFmtId="0" fontId="16" fillId="0" borderId="21" xfId="73" applyFont="1" applyBorder="1" applyAlignment="1">
      <alignment horizontal="center"/>
      <protection/>
    </xf>
    <xf numFmtId="0" fontId="15" fillId="0" borderId="21" xfId="73" applyFont="1" applyBorder="1" applyAlignment="1">
      <alignment horizontal="center"/>
      <protection/>
    </xf>
    <xf numFmtId="0" fontId="16" fillId="0" borderId="22" xfId="73" applyFont="1" applyBorder="1">
      <alignment/>
      <protection/>
    </xf>
    <xf numFmtId="0" fontId="15" fillId="0" borderId="22" xfId="73" applyFont="1" applyBorder="1">
      <alignment/>
      <protection/>
    </xf>
    <xf numFmtId="0" fontId="16" fillId="0" borderId="22" xfId="73" applyFont="1" applyBorder="1" applyAlignment="1">
      <alignment horizontal="center"/>
      <protection/>
    </xf>
    <xf numFmtId="0" fontId="15" fillId="0" borderId="22" xfId="73" applyFont="1" applyBorder="1" applyAlignment="1">
      <alignment horizontal="center"/>
      <protection/>
    </xf>
    <xf numFmtId="3" fontId="28" fillId="0" borderId="0" xfId="42" applyNumberFormat="1" applyFont="1" applyFill="1" applyBorder="1" applyAlignment="1">
      <alignment/>
    </xf>
    <xf numFmtId="0" fontId="28" fillId="0" borderId="0" xfId="0" applyFont="1" applyFill="1" applyBorder="1" applyAlignment="1">
      <alignment/>
    </xf>
    <xf numFmtId="3" fontId="28" fillId="0" borderId="0" xfId="42" applyNumberFormat="1" applyFont="1" applyFill="1" applyBorder="1" applyAlignment="1">
      <alignment horizontal="right"/>
    </xf>
    <xf numFmtId="37" fontId="16" fillId="0" borderId="0" xfId="42" applyNumberFormat="1" applyFont="1" applyAlignment="1">
      <alignment horizontal="right"/>
    </xf>
    <xf numFmtId="37" fontId="16" fillId="0" borderId="10" xfId="42" applyNumberFormat="1" applyFont="1" applyBorder="1" applyAlignment="1">
      <alignment horizontal="right"/>
    </xf>
    <xf numFmtId="37" fontId="16" fillId="0" borderId="0" xfId="42" applyNumberFormat="1" applyFont="1" applyBorder="1" applyAlignment="1">
      <alignment/>
    </xf>
    <xf numFmtId="37" fontId="16" fillId="0" borderId="10" xfId="42" applyNumberFormat="1" applyFont="1" applyBorder="1" applyAlignment="1">
      <alignment/>
    </xf>
    <xf numFmtId="37" fontId="16" fillId="0" borderId="9" xfId="42" applyNumberFormat="1" applyFont="1" applyBorder="1" applyAlignment="1">
      <alignment horizontal="right"/>
    </xf>
    <xf numFmtId="41" fontId="15" fillId="0" borderId="0" xfId="42" applyNumberFormat="1" applyFont="1" applyAlignment="1">
      <alignment horizontal="right"/>
    </xf>
    <xf numFmtId="41" fontId="15" fillId="0" borderId="10" xfId="42" applyNumberFormat="1" applyFont="1" applyBorder="1" applyAlignment="1">
      <alignment horizontal="right"/>
    </xf>
    <xf numFmtId="41" fontId="15" fillId="0" borderId="0" xfId="42" applyNumberFormat="1" applyFont="1" applyBorder="1" applyAlignment="1">
      <alignment/>
    </xf>
    <xf numFmtId="41" fontId="15" fillId="0" borderId="10" xfId="42" applyNumberFormat="1" applyFont="1" applyBorder="1" applyAlignment="1">
      <alignment/>
    </xf>
    <xf numFmtId="41" fontId="15" fillId="0" borderId="9" xfId="42" applyNumberFormat="1" applyFont="1" applyBorder="1" applyAlignment="1">
      <alignment horizontal="right"/>
    </xf>
    <xf numFmtId="41" fontId="15" fillId="25" borderId="0" xfId="42" applyNumberFormat="1" applyFont="1" applyFill="1" applyAlignment="1">
      <alignment horizontal="right"/>
    </xf>
    <xf numFmtId="41" fontId="15" fillId="25" borderId="0" xfId="0" applyNumberFormat="1" applyFont="1" applyFill="1" applyAlignment="1">
      <alignment/>
    </xf>
    <xf numFmtId="41" fontId="16" fillId="0" borderId="0" xfId="42" applyNumberFormat="1" applyFont="1" applyAlignment="1">
      <alignment horizontal="right"/>
    </xf>
    <xf numFmtId="41" fontId="16" fillId="0" borderId="10" xfId="42" applyNumberFormat="1" applyFont="1" applyBorder="1" applyAlignment="1">
      <alignment horizontal="right"/>
    </xf>
    <xf numFmtId="41" fontId="16" fillId="0" borderId="0" xfId="42" applyNumberFormat="1" applyFont="1" applyBorder="1" applyAlignment="1">
      <alignment/>
    </xf>
    <xf numFmtId="41" fontId="16" fillId="0" borderId="10" xfId="42" applyNumberFormat="1" applyFont="1" applyBorder="1" applyAlignment="1">
      <alignment/>
    </xf>
    <xf numFmtId="41" fontId="16" fillId="0" borderId="9" xfId="42" applyNumberFormat="1" applyFont="1" applyBorder="1" applyAlignment="1">
      <alignment horizontal="right"/>
    </xf>
    <xf numFmtId="41" fontId="16" fillId="0" borderId="0" xfId="42" applyNumberFormat="1" applyFont="1" applyBorder="1" applyAlignment="1">
      <alignment horizontal="right"/>
    </xf>
    <xf numFmtId="41" fontId="15" fillId="0" borderId="0" xfId="42" applyNumberFormat="1" applyFont="1" applyBorder="1" applyAlignment="1">
      <alignment horizontal="center"/>
    </xf>
    <xf numFmtId="41" fontId="15" fillId="0" borderId="0" xfId="42" applyNumberFormat="1" applyFont="1" applyBorder="1" applyAlignment="1">
      <alignment horizontal="right"/>
    </xf>
    <xf numFmtId="41" fontId="15" fillId="0" borderId="0" xfId="42" applyNumberFormat="1" applyFont="1" applyAlignment="1">
      <alignment horizontal="center"/>
    </xf>
    <xf numFmtId="41" fontId="15" fillId="0" borderId="0" xfId="42" applyNumberFormat="1" applyFont="1" applyAlignment="1">
      <alignment horizontal="centerContinuous"/>
    </xf>
    <xf numFmtId="41" fontId="16" fillId="0" borderId="0" xfId="42" applyNumberFormat="1" applyFont="1" applyAlignment="1">
      <alignment horizontal="centerContinuous"/>
    </xf>
    <xf numFmtId="41" fontId="15" fillId="0" borderId="0" xfId="42" applyNumberFormat="1" applyFont="1" applyAlignment="1">
      <alignment/>
    </xf>
    <xf numFmtId="41" fontId="16" fillId="0" borderId="23" xfId="42" applyNumberFormat="1" applyFont="1" applyBorder="1" applyAlignment="1">
      <alignment/>
    </xf>
    <xf numFmtId="41" fontId="16" fillId="0" borderId="24" xfId="42" applyNumberFormat="1" applyFont="1" applyBorder="1" applyAlignment="1">
      <alignment/>
    </xf>
    <xf numFmtId="41" fontId="16" fillId="0" borderId="25" xfId="42" applyNumberFormat="1" applyFont="1" applyBorder="1" applyAlignment="1">
      <alignment/>
    </xf>
    <xf numFmtId="41" fontId="16" fillId="0" borderId="26" xfId="42" applyNumberFormat="1" applyFont="1" applyBorder="1" applyAlignment="1">
      <alignment/>
    </xf>
    <xf numFmtId="41" fontId="16" fillId="0" borderId="25" xfId="42" applyNumberFormat="1" applyFont="1" applyBorder="1" applyAlignment="1">
      <alignment horizontal="right"/>
    </xf>
    <xf numFmtId="41" fontId="16" fillId="0" borderId="22" xfId="42" applyNumberFormat="1" applyFont="1" applyBorder="1" applyAlignment="1">
      <alignment horizontal="right"/>
    </xf>
    <xf numFmtId="41" fontId="16" fillId="0" borderId="23" xfId="42" applyNumberFormat="1" applyFont="1" applyBorder="1" applyAlignment="1">
      <alignment horizontal="right"/>
    </xf>
    <xf numFmtId="41" fontId="16" fillId="0" borderId="24" xfId="42" applyNumberFormat="1" applyFont="1" applyBorder="1" applyAlignment="1">
      <alignment horizontal="right"/>
    </xf>
    <xf numFmtId="41" fontId="16" fillId="0" borderId="10" xfId="42" applyNumberFormat="1" applyFont="1" applyBorder="1" applyAlignment="1">
      <alignment/>
    </xf>
    <xf numFmtId="41" fontId="16" fillId="0" borderId="22" xfId="42" applyNumberFormat="1" applyFont="1" applyBorder="1" applyAlignment="1">
      <alignment/>
    </xf>
    <xf numFmtId="41" fontId="15" fillId="0" borderId="0" xfId="0" applyNumberFormat="1" applyFont="1" applyAlignment="1">
      <alignment horizontal="right"/>
    </xf>
    <xf numFmtId="41" fontId="15" fillId="0" borderId="0" xfId="0" applyNumberFormat="1" applyFont="1" applyAlignment="1">
      <alignment horizontal="center"/>
    </xf>
    <xf numFmtId="41" fontId="15" fillId="0" borderId="10" xfId="0" applyNumberFormat="1" applyFont="1" applyBorder="1" applyAlignment="1">
      <alignment horizontal="center"/>
    </xf>
    <xf numFmtId="41" fontId="15" fillId="0" borderId="23" xfId="42" applyNumberFormat="1" applyFont="1" applyBorder="1" applyAlignment="1">
      <alignment/>
    </xf>
    <xf numFmtId="41" fontId="15" fillId="0" borderId="24" xfId="42" applyNumberFormat="1" applyFont="1" applyBorder="1" applyAlignment="1">
      <alignment/>
    </xf>
    <xf numFmtId="41" fontId="15" fillId="0" borderId="25" xfId="42" applyNumberFormat="1" applyFont="1" applyBorder="1" applyAlignment="1">
      <alignment/>
    </xf>
    <xf numFmtId="41" fontId="15" fillId="0" borderId="26" xfId="42" applyNumberFormat="1" applyFont="1" applyBorder="1" applyAlignment="1">
      <alignment/>
    </xf>
    <xf numFmtId="41" fontId="15" fillId="0" borderId="25" xfId="42" applyNumberFormat="1" applyFont="1" applyBorder="1" applyAlignment="1">
      <alignment horizontal="right"/>
    </xf>
    <xf numFmtId="41" fontId="15" fillId="0" borderId="22" xfId="42" applyNumberFormat="1" applyFont="1" applyBorder="1" applyAlignment="1">
      <alignment horizontal="right"/>
    </xf>
    <xf numFmtId="41" fontId="15" fillId="0" borderId="23" xfId="42" applyNumberFormat="1" applyFont="1" applyBorder="1" applyAlignment="1">
      <alignment horizontal="right"/>
    </xf>
    <xf numFmtId="41" fontId="15" fillId="0" borderId="24" xfId="42" applyNumberFormat="1" applyFont="1" applyBorder="1" applyAlignment="1">
      <alignment horizontal="right"/>
    </xf>
    <xf numFmtId="41" fontId="15" fillId="0" borderId="10" xfId="42" applyNumberFormat="1" applyFont="1" applyBorder="1" applyAlignment="1">
      <alignment/>
    </xf>
    <xf numFmtId="41" fontId="15" fillId="0" borderId="22" xfId="42" applyNumberFormat="1" applyFont="1" applyBorder="1" applyAlignment="1">
      <alignment/>
    </xf>
    <xf numFmtId="41" fontId="15" fillId="0" borderId="13" xfId="42" applyNumberFormat="1" applyFont="1" applyBorder="1" applyAlignment="1">
      <alignment horizontal="right"/>
    </xf>
    <xf numFmtId="41" fontId="15" fillId="0" borderId="15" xfId="42" applyNumberFormat="1" applyFont="1" applyBorder="1" applyAlignment="1">
      <alignment horizontal="right"/>
    </xf>
    <xf numFmtId="41" fontId="15" fillId="0" borderId="20" xfId="42" applyNumberFormat="1" applyFont="1" applyBorder="1" applyAlignment="1">
      <alignment horizontal="right"/>
    </xf>
    <xf numFmtId="41" fontId="15" fillId="0" borderId="0" xfId="75" applyNumberFormat="1" applyFont="1">
      <alignment/>
      <protection/>
    </xf>
    <xf numFmtId="41" fontId="15" fillId="0" borderId="17" xfId="75" applyNumberFormat="1" applyFont="1" applyBorder="1">
      <alignment/>
      <protection/>
    </xf>
    <xf numFmtId="41" fontId="15" fillId="0" borderId="18" xfId="75" applyNumberFormat="1" applyFont="1" applyBorder="1">
      <alignment/>
      <protection/>
    </xf>
    <xf numFmtId="41" fontId="15" fillId="0" borderId="19" xfId="75" applyNumberFormat="1" applyFont="1" applyBorder="1" applyAlignment="1">
      <alignment horizontal="center"/>
      <protection/>
    </xf>
    <xf numFmtId="41" fontId="15" fillId="0" borderId="0" xfId="75" applyNumberFormat="1" applyFont="1" applyAlignment="1">
      <alignment horizontal="center"/>
      <protection/>
    </xf>
    <xf numFmtId="41" fontId="15" fillId="0" borderId="13" xfId="0" applyNumberFormat="1" applyFont="1" applyBorder="1" applyAlignment="1">
      <alignment/>
    </xf>
    <xf numFmtId="41" fontId="15" fillId="0" borderId="0" xfId="0" applyNumberFormat="1" applyFont="1" applyBorder="1" applyAlignment="1">
      <alignment/>
    </xf>
    <xf numFmtId="41" fontId="15" fillId="0" borderId="15" xfId="0" applyNumberFormat="1" applyFont="1" applyBorder="1" applyAlignment="1">
      <alignment/>
    </xf>
    <xf numFmtId="41" fontId="15" fillId="0" borderId="13" xfId="75" applyNumberFormat="1" applyFont="1" applyBorder="1">
      <alignment/>
      <protection/>
    </xf>
    <xf numFmtId="41" fontId="15" fillId="0" borderId="0" xfId="75" applyNumberFormat="1" applyFont="1" applyBorder="1">
      <alignment/>
      <protection/>
    </xf>
    <xf numFmtId="41" fontId="15" fillId="0" borderId="15" xfId="75" applyNumberFormat="1" applyFont="1" applyBorder="1" applyAlignment="1">
      <alignment horizontal="center"/>
      <protection/>
    </xf>
    <xf numFmtId="41" fontId="15" fillId="0" borderId="0" xfId="75" applyNumberFormat="1" applyFont="1" applyAlignment="1">
      <alignment horizontal="right"/>
      <protection/>
    </xf>
    <xf numFmtId="41" fontId="15" fillId="0" borderId="10" xfId="75" applyNumberFormat="1" applyFont="1" applyBorder="1" applyAlignment="1">
      <alignment horizontal="right"/>
      <protection/>
    </xf>
    <xf numFmtId="41" fontId="15" fillId="0" borderId="0" xfId="75" applyNumberFormat="1" applyFont="1" applyBorder="1" applyAlignment="1">
      <alignment horizontal="right"/>
      <protection/>
    </xf>
    <xf numFmtId="41" fontId="16" fillId="0" borderId="0" xfId="42" applyNumberFormat="1" applyFont="1" applyAlignment="1">
      <alignment/>
    </xf>
    <xf numFmtId="41" fontId="16" fillId="0" borderId="0" xfId="42" applyNumberFormat="1" applyFont="1" applyFill="1" applyAlignment="1">
      <alignment/>
    </xf>
    <xf numFmtId="41" fontId="16" fillId="0" borderId="0" xfId="76" applyNumberFormat="1" applyFont="1">
      <alignment/>
      <protection/>
    </xf>
    <xf numFmtId="41" fontId="16" fillId="0" borderId="0" xfId="42" applyNumberFormat="1" applyFont="1" applyFill="1" applyBorder="1" applyAlignment="1">
      <alignment/>
    </xf>
    <xf numFmtId="41" fontId="16" fillId="0" borderId="10" xfId="42" applyNumberFormat="1" applyFont="1" applyFill="1" applyBorder="1" applyAlignment="1">
      <alignment/>
    </xf>
    <xf numFmtId="41" fontId="16" fillId="0" borderId="12" xfId="42" applyNumberFormat="1" applyFont="1" applyFill="1" applyBorder="1" applyAlignment="1">
      <alignment/>
    </xf>
    <xf numFmtId="43" fontId="16" fillId="0" borderId="0" xfId="42" applyFont="1" applyAlignment="1">
      <alignment/>
    </xf>
    <xf numFmtId="41" fontId="16" fillId="0" borderId="9" xfId="42" applyNumberFormat="1" applyFont="1" applyFill="1" applyBorder="1" applyAlignment="1">
      <alignment/>
    </xf>
    <xf numFmtId="41" fontId="16" fillId="25" borderId="9" xfId="42" applyNumberFormat="1" applyFont="1" applyFill="1" applyBorder="1" applyAlignment="1">
      <alignment/>
    </xf>
    <xf numFmtId="41" fontId="15" fillId="0" borderId="0" xfId="76" applyNumberFormat="1" applyFont="1">
      <alignment/>
      <protection/>
    </xf>
    <xf numFmtId="41" fontId="15" fillId="0" borderId="0" xfId="42" applyNumberFormat="1" applyFont="1" applyFill="1" applyAlignment="1">
      <alignment/>
    </xf>
    <xf numFmtId="41" fontId="15" fillId="0" borderId="0" xfId="42" applyNumberFormat="1" applyFont="1" applyFill="1" applyBorder="1" applyAlignment="1">
      <alignment/>
    </xf>
    <xf numFmtId="41" fontId="15" fillId="0" borderId="12" xfId="42" applyNumberFormat="1" applyFont="1" applyFill="1" applyBorder="1" applyAlignment="1">
      <alignment/>
    </xf>
    <xf numFmtId="41" fontId="15" fillId="0" borderId="9" xfId="42" applyNumberFormat="1" applyFont="1" applyFill="1" applyBorder="1" applyAlignment="1">
      <alignment/>
    </xf>
    <xf numFmtId="41" fontId="23" fillId="0" borderId="0" xfId="42" applyNumberFormat="1" applyFont="1" applyBorder="1" applyAlignment="1">
      <alignment/>
    </xf>
    <xf numFmtId="41" fontId="25" fillId="0" borderId="0" xfId="42" applyNumberFormat="1" applyFont="1" applyBorder="1" applyAlignment="1">
      <alignment/>
    </xf>
    <xf numFmtId="0" fontId="23" fillId="0" borderId="0" xfId="0" applyFont="1" applyBorder="1" applyAlignment="1">
      <alignment vertical="top"/>
    </xf>
    <xf numFmtId="41" fontId="15" fillId="0" borderId="27" xfId="42" applyNumberFormat="1" applyFont="1" applyBorder="1" applyAlignment="1">
      <alignment horizontal="right"/>
    </xf>
    <xf numFmtId="43" fontId="15" fillId="0" borderId="9" xfId="42" applyFont="1" applyBorder="1" applyAlignment="1">
      <alignment horizontal="right"/>
    </xf>
    <xf numFmtId="41" fontId="15" fillId="0" borderId="28" xfId="42" applyNumberFormat="1" applyFont="1" applyBorder="1" applyAlignment="1">
      <alignment horizontal="right"/>
    </xf>
    <xf numFmtId="170" fontId="15" fillId="0" borderId="9" xfId="42" applyNumberFormat="1" applyFont="1" applyBorder="1" applyAlignment="1">
      <alignment horizontal="right"/>
    </xf>
    <xf numFmtId="41" fontId="23" fillId="0" borderId="0" xfId="42" applyNumberFormat="1" applyFont="1" applyBorder="1" applyAlignment="1">
      <alignment/>
    </xf>
    <xf numFmtId="164" fontId="23" fillId="0" borderId="0" xfId="42" applyNumberFormat="1" applyFont="1" applyFill="1" applyAlignment="1">
      <alignment/>
    </xf>
    <xf numFmtId="43" fontId="23" fillId="0" borderId="11" xfId="0" applyNumberFormat="1" applyFont="1" applyFill="1" applyBorder="1" applyAlignment="1">
      <alignment/>
    </xf>
    <xf numFmtId="43" fontId="23" fillId="0" borderId="0" xfId="0" applyNumberFormat="1" applyFont="1" applyFill="1" applyBorder="1" applyAlignment="1">
      <alignment/>
    </xf>
    <xf numFmtId="164" fontId="15" fillId="0" borderId="0" xfId="0" applyNumberFormat="1" applyFont="1" applyBorder="1" applyAlignment="1">
      <alignment/>
    </xf>
    <xf numFmtId="164" fontId="15" fillId="24" borderId="0" xfId="0" applyNumberFormat="1" applyFont="1" applyFill="1" applyBorder="1" applyAlignment="1">
      <alignment/>
    </xf>
    <xf numFmtId="0" fontId="15" fillId="0" borderId="0" xfId="0" applyFont="1" applyBorder="1" applyAlignment="1">
      <alignment/>
    </xf>
    <xf numFmtId="0" fontId="15" fillId="24" borderId="0" xfId="0" applyFont="1" applyFill="1" applyBorder="1" applyAlignment="1">
      <alignment/>
    </xf>
    <xf numFmtId="0" fontId="16" fillId="0" borderId="0" xfId="0" applyNumberFormat="1" applyFont="1" applyAlignment="1">
      <alignment horizontal="center"/>
    </xf>
    <xf numFmtId="0" fontId="16" fillId="0" borderId="0" xfId="0" applyNumberFormat="1" applyFont="1" applyAlignment="1" quotePrefix="1">
      <alignment horizontal="center"/>
    </xf>
    <xf numFmtId="0" fontId="16" fillId="0" borderId="0" xfId="0" applyFont="1" applyAlignment="1">
      <alignment horizontal="center"/>
    </xf>
    <xf numFmtId="0" fontId="16" fillId="0" borderId="0" xfId="75" applyFont="1" applyAlignment="1">
      <alignment horizontal="center"/>
      <protection/>
    </xf>
    <xf numFmtId="0" fontId="23" fillId="0" borderId="0" xfId="0" applyFont="1" applyAlignment="1">
      <alignment horizontal="center" vertical="top" wrapText="1"/>
    </xf>
    <xf numFmtId="0" fontId="29" fillId="0" borderId="0" xfId="0" applyFont="1" applyAlignment="1">
      <alignment horizontal="right" vertical="center" wrapText="1"/>
    </xf>
    <xf numFmtId="164" fontId="25" fillId="0" borderId="0" xfId="42" applyNumberFormat="1" applyFont="1" applyAlignment="1">
      <alignment horizontal="center"/>
    </xf>
    <xf numFmtId="0" fontId="25" fillId="0" borderId="0" xfId="0" applyFont="1" applyAlignment="1">
      <alignment wrapText="1"/>
    </xf>
    <xf numFmtId="0" fontId="25" fillId="0" borderId="0" xfId="0" applyFont="1" applyAlignment="1">
      <alignment horizontal="center" wrapText="1"/>
    </xf>
    <xf numFmtId="170" fontId="25" fillId="0" borderId="0" xfId="0" applyNumberFormat="1" applyFont="1" applyAlignment="1">
      <alignment horizontal="right"/>
    </xf>
    <xf numFmtId="0" fontId="25" fillId="0" borderId="0" xfId="0" applyNumberFormat="1" applyFont="1" applyAlignment="1">
      <alignment horizontal="center"/>
    </xf>
    <xf numFmtId="0" fontId="25" fillId="0" borderId="0" xfId="0" applyFont="1" applyAlignment="1">
      <alignment horizontal="center"/>
    </xf>
    <xf numFmtId="0" fontId="23" fillId="0" borderId="0" xfId="0" applyFont="1" applyBorder="1" applyAlignment="1">
      <alignment horizontal="left" wrapText="1"/>
    </xf>
    <xf numFmtId="0" fontId="23" fillId="0" borderId="0" xfId="0" applyFont="1" applyAlignment="1">
      <alignment horizontal="left" wrapText="1"/>
    </xf>
    <xf numFmtId="41" fontId="23" fillId="0" borderId="0" xfId="42" applyNumberFormat="1" applyFont="1" applyBorder="1" applyAlignment="1">
      <alignment horizontal="center"/>
    </xf>
    <xf numFmtId="164" fontId="23" fillId="0" borderId="0" xfId="42" applyNumberFormat="1" applyFont="1" applyAlignment="1">
      <alignment horizontal="center"/>
    </xf>
    <xf numFmtId="164" fontId="23" fillId="0" borderId="0" xfId="42" applyNumberFormat="1" applyFont="1" applyFill="1" applyAlignment="1">
      <alignment horizontal="center"/>
    </xf>
    <xf numFmtId="0" fontId="17" fillId="0" borderId="0" xfId="0" applyFont="1" applyBorder="1" applyAlignment="1">
      <alignment horizontal="justify" vertical="justify"/>
    </xf>
    <xf numFmtId="43" fontId="23" fillId="0" borderId="11" xfId="0" applyNumberFormat="1" applyFont="1" applyBorder="1" applyAlignment="1">
      <alignment horizontal="center"/>
    </xf>
    <xf numFmtId="43" fontId="23" fillId="0" borderId="11" xfId="0" applyNumberFormat="1" applyFont="1" applyFill="1" applyBorder="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SHEET"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1104900</xdr:colOff>
      <xdr:row>0</xdr:row>
      <xdr:rowOff>485775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19050" y="952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209550</xdr:rowOff>
    </xdr:from>
    <xdr:to>
      <xdr:col>8</xdr:col>
      <xdr:colOff>904875</xdr:colOff>
      <xdr:row>43</xdr:row>
      <xdr:rowOff>142875</xdr:rowOff>
    </xdr:to>
    <xdr:sp>
      <xdr:nvSpPr>
        <xdr:cNvPr id="1" name="Text Box 3"/>
        <xdr:cNvSpPr txBox="1">
          <a:spLocks noChangeArrowheads="1"/>
        </xdr:cNvSpPr>
      </xdr:nvSpPr>
      <xdr:spPr>
        <a:xfrm>
          <a:off x="219075" y="9229725"/>
          <a:ext cx="7515225" cy="409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The condensed consolidated income statements should be read in conjunction with the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annual audited financial statements</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for the financial year ended 31 March 2007
</a:t>
          </a:r>
        </a:p>
      </xdr:txBody>
    </xdr:sp>
    <xdr:clientData/>
  </xdr:twoCellAnchor>
  <xdr:twoCellAnchor>
    <xdr:from>
      <xdr:col>1</xdr:col>
      <xdr:colOff>9525</xdr:colOff>
      <xdr:row>0</xdr:row>
      <xdr:rowOff>19050</xdr:rowOff>
    </xdr:from>
    <xdr:to>
      <xdr:col>1</xdr:col>
      <xdr:colOff>1295400</xdr:colOff>
      <xdr:row>0</xdr:row>
      <xdr:rowOff>485775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28600" y="19050"/>
          <a:ext cx="1285875" cy="466725"/>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66</xdr:row>
      <xdr:rowOff>9525</xdr:rowOff>
    </xdr:from>
    <xdr:to>
      <xdr:col>10</xdr:col>
      <xdr:colOff>0</xdr:colOff>
      <xdr:row>68</xdr:row>
      <xdr:rowOff>38100</xdr:rowOff>
    </xdr:to>
    <xdr:sp>
      <xdr:nvSpPr>
        <xdr:cNvPr id="1" name="Text Box 1"/>
        <xdr:cNvSpPr txBox="1">
          <a:spLocks noChangeArrowheads="1"/>
        </xdr:cNvSpPr>
      </xdr:nvSpPr>
      <xdr:spPr>
        <a:xfrm>
          <a:off x="247650" y="13944600"/>
          <a:ext cx="6838950" cy="504825"/>
        </a:xfrm>
        <a:prstGeom prst="rect">
          <a:avLst/>
        </a:prstGeom>
        <a:noFill/>
        <a:ln w="9525" cmpd="sng">
          <a:noFill/>
        </a:ln>
      </xdr:spPr>
      <xdr:txBody>
        <a:bodyPr vertOverflow="clip" wrap="square" lIns="36576" tIns="32004" rIns="0" bIns="32004" anchor="ctr"/>
        <a:p>
          <a:pPr algn="l">
            <a:defRPr/>
          </a:pPr>
          <a:r>
            <a:rPr lang="en-US" cap="none" sz="1400" b="0" i="0" u="none" baseline="0">
              <a:solidFill>
                <a:srgbClr val="000000"/>
              </a:solidFill>
            </a:rPr>
            <a:t>The condensed consolidated balance sheets should be read in conjunction with the annual audited financial statements for the financial year ended 31 March 2007
</a:t>
          </a:r>
        </a:p>
      </xdr:txBody>
    </xdr:sp>
    <xdr:clientData/>
  </xdr:twoCellAnchor>
  <xdr:twoCellAnchor>
    <xdr:from>
      <xdr:col>1</xdr:col>
      <xdr:colOff>0</xdr:colOff>
      <xdr:row>0</xdr:row>
      <xdr:rowOff>9525</xdr:rowOff>
    </xdr:from>
    <xdr:to>
      <xdr:col>2</xdr:col>
      <xdr:colOff>1057275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19075" y="9525"/>
          <a:ext cx="1285875" cy="485775"/>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1247775</xdr:colOff>
      <xdr:row>0</xdr:row>
      <xdr:rowOff>428625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66675" y="0"/>
          <a:ext cx="1285875" cy="428625"/>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100</xdr:row>
      <xdr:rowOff>0</xdr:rowOff>
    </xdr:from>
    <xdr:to>
      <xdr:col>8</xdr:col>
      <xdr:colOff>0</xdr:colOff>
      <xdr:row>102</xdr:row>
      <xdr:rowOff>28575</xdr:rowOff>
    </xdr:to>
    <xdr:sp>
      <xdr:nvSpPr>
        <xdr:cNvPr id="1" name="Text Box 1"/>
        <xdr:cNvSpPr txBox="1">
          <a:spLocks noChangeArrowheads="1"/>
        </xdr:cNvSpPr>
      </xdr:nvSpPr>
      <xdr:spPr>
        <a:xfrm>
          <a:off x="161925" y="21307425"/>
          <a:ext cx="6867525" cy="4286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condensed consolidated cash flow statements should be read in conjunction with the annual</a:t>
          </a:r>
          <a:r>
            <a:rPr lang="en-US" cap="none" sz="1400" b="0" i="0" u="none" baseline="0">
              <a:solidFill>
                <a:srgbClr val="000000"/>
              </a:solidFill>
              <a:latin typeface="Times New Roman"/>
              <a:ea typeface="Times New Roman"/>
              <a:cs typeface="Times New Roman"/>
            </a:rPr>
            <a:t> audited f</a:t>
          </a:r>
          <a:r>
            <a:rPr lang="en-US" cap="none" sz="1400" b="0" i="0" u="none" baseline="0">
              <a:solidFill>
                <a:srgbClr val="000000"/>
              </a:solidFill>
              <a:latin typeface="Times New Roman"/>
              <a:ea typeface="Times New Roman"/>
              <a:cs typeface="Times New Roman"/>
            </a:rPr>
            <a:t>inancial statements for the financial year ended 31 March 2007</a:t>
          </a:r>
        </a:p>
      </xdr:txBody>
    </xdr:sp>
    <xdr:clientData/>
  </xdr:twoCellAnchor>
  <xdr:twoCellAnchor>
    <xdr:from>
      <xdr:col>1</xdr:col>
      <xdr:colOff>9525</xdr:colOff>
      <xdr:row>0</xdr:row>
      <xdr:rowOff>19050</xdr:rowOff>
    </xdr:from>
    <xdr:to>
      <xdr:col>2</xdr:col>
      <xdr:colOff>1076325</xdr:colOff>
      <xdr:row>0</xdr:row>
      <xdr:rowOff>476250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52400" y="19050"/>
          <a:ext cx="1285875" cy="457200"/>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166</xdr:row>
      <xdr:rowOff>0</xdr:rowOff>
    </xdr:from>
    <xdr:to>
      <xdr:col>13</xdr:col>
      <xdr:colOff>1076325</xdr:colOff>
      <xdr:row>179</xdr:row>
      <xdr:rowOff>219075</xdr:rowOff>
    </xdr:to>
    <xdr:sp>
      <xdr:nvSpPr>
        <xdr:cNvPr id="1" name="Text Box 1"/>
        <xdr:cNvSpPr txBox="1">
          <a:spLocks noChangeArrowheads="1"/>
        </xdr:cNvSpPr>
      </xdr:nvSpPr>
      <xdr:spPr>
        <a:xfrm>
          <a:off x="238125" y="40262175"/>
          <a:ext cx="7048500" cy="34385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For the current financial period ended 31 December 2007, the Group's revenue grew by 41.6% or RM28.1 million compared to the previous year's corresponding period. The significant improvement was mainly attributed to the growth in interest income and commission arising from the increase in loan disbursements.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 Group recorded a net profit of </a:t>
          </a:r>
          <a:r>
            <a:rPr lang="en-US" cap="none" sz="1500" b="0" i="0" u="none" baseline="0">
              <a:solidFill>
                <a:srgbClr val="000000"/>
              </a:solidFill>
              <a:latin typeface="Times New Roman"/>
              <a:ea typeface="Times New Roman"/>
              <a:cs typeface="Times New Roman"/>
            </a:rPr>
            <a:t>RM38.0 million for </a:t>
          </a:r>
          <a:r>
            <a:rPr lang="en-US" cap="none" sz="1500" b="0" i="0" u="none" baseline="0">
              <a:solidFill>
                <a:srgbClr val="000000"/>
              </a:solidFill>
              <a:latin typeface="Times New Roman"/>
              <a:ea typeface="Times New Roman"/>
              <a:cs typeface="Times New Roman"/>
            </a:rPr>
            <a:t>the current financial period ended 31 December 2007. The previous year's corresponding period included a gain of RM20.4 million arising from the disposal of its investment in AmFirst Property Trust</a:t>
          </a:r>
          <a:r>
            <a:rPr lang="en-US" cap="none" sz="1500" b="0" i="0" u="none" baseline="0">
              <a:solidFill>
                <a:srgbClr val="000000"/>
              </a:solidFill>
              <a:latin typeface="Times New Roman"/>
              <a:ea typeface="Times New Roman"/>
              <a:cs typeface="Times New Roman"/>
            </a:rPr>
            <a:t> offset by impairment of its investment in AmFIRST Real Estate Investment Trust ("AmFIRST REIT") amounting to RM3.5 million</a:t>
          </a:r>
          <a:r>
            <a:rPr lang="en-US" cap="none" sz="1500" b="0" i="0" u="none" baseline="0">
              <a:solidFill>
                <a:srgbClr val="000000"/>
              </a:solidFill>
              <a:latin typeface="Times New Roman"/>
              <a:ea typeface="Times New Roman"/>
              <a:cs typeface="Times New Roman"/>
            </a:rPr>
            <a:t>. Excluding the effects of the aforesaid, the Group's net profit for the current quarter is actually </a:t>
          </a:r>
          <a:r>
            <a:rPr lang="en-US" cap="none" sz="1500" b="0" i="0" u="none" baseline="0">
              <a:solidFill>
                <a:srgbClr val="000000"/>
              </a:solidFill>
              <a:latin typeface="Times New Roman"/>
              <a:ea typeface="Times New Roman"/>
              <a:cs typeface="Times New Roman"/>
            </a:rPr>
            <a:t>24.3% higher </a:t>
          </a:r>
          <a:r>
            <a:rPr lang="en-US" cap="none" sz="1500" b="0" i="0" u="none" baseline="0">
              <a:solidFill>
                <a:srgbClr val="000000"/>
              </a:solidFill>
              <a:latin typeface="Times New Roman"/>
              <a:ea typeface="Times New Roman"/>
              <a:cs typeface="Times New Roman"/>
            </a:rPr>
            <a:t>as compared to the preceding quarter and this was mainly due to growth in interest income and commission arising from its loan financing operations.</a:t>
          </a:r>
        </a:p>
      </xdr:txBody>
    </xdr:sp>
    <xdr:clientData/>
  </xdr:twoCellAnchor>
  <xdr:oneCellAnchor>
    <xdr:from>
      <xdr:col>2</xdr:col>
      <xdr:colOff>0</xdr:colOff>
      <xdr:row>234</xdr:row>
      <xdr:rowOff>9525</xdr:rowOff>
    </xdr:from>
    <xdr:ext cx="6153150" cy="266700"/>
    <xdr:sp>
      <xdr:nvSpPr>
        <xdr:cNvPr id="2" name="Text Box 2"/>
        <xdr:cNvSpPr txBox="1">
          <a:spLocks noChangeArrowheads="1"/>
        </xdr:cNvSpPr>
      </xdr:nvSpPr>
      <xdr:spPr>
        <a:xfrm>
          <a:off x="504825" y="56626125"/>
          <a:ext cx="6153150" cy="266700"/>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Details of purchases and disposals of quoted securities are as follows:</a:t>
          </a:r>
        </a:p>
      </xdr:txBody>
    </xdr:sp>
    <xdr:clientData/>
  </xdr:oneCellAnchor>
  <xdr:twoCellAnchor>
    <xdr:from>
      <xdr:col>0</xdr:col>
      <xdr:colOff>257175</xdr:colOff>
      <xdr:row>90</xdr:row>
      <xdr:rowOff>238125</xdr:rowOff>
    </xdr:from>
    <xdr:to>
      <xdr:col>13</xdr:col>
      <xdr:colOff>1085850</xdr:colOff>
      <xdr:row>94</xdr:row>
      <xdr:rowOff>0</xdr:rowOff>
    </xdr:to>
    <xdr:sp>
      <xdr:nvSpPr>
        <xdr:cNvPr id="3" name="Text Box 3"/>
        <xdr:cNvSpPr txBox="1">
          <a:spLocks noChangeArrowheads="1"/>
        </xdr:cNvSpPr>
      </xdr:nvSpPr>
      <xdr:spPr>
        <a:xfrm>
          <a:off x="257175" y="22945725"/>
          <a:ext cx="7038975" cy="7524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There were no issuance, cancellations, repurchases, resale and repayment of debt and equity securities during the financial period ended 31 December</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2007 except for the following: </a:t>
          </a:r>
        </a:p>
      </xdr:txBody>
    </xdr:sp>
    <xdr:clientData/>
  </xdr:twoCellAnchor>
  <xdr:twoCellAnchor>
    <xdr:from>
      <xdr:col>0</xdr:col>
      <xdr:colOff>247650</xdr:colOff>
      <xdr:row>159</xdr:row>
      <xdr:rowOff>228600</xdr:rowOff>
    </xdr:from>
    <xdr:to>
      <xdr:col>13</xdr:col>
      <xdr:colOff>1085850</xdr:colOff>
      <xdr:row>162</xdr:row>
      <xdr:rowOff>142875</xdr:rowOff>
    </xdr:to>
    <xdr:sp>
      <xdr:nvSpPr>
        <xdr:cNvPr id="4" name="Text Box 4"/>
        <xdr:cNvSpPr txBox="1">
          <a:spLocks noChangeArrowheads="1"/>
        </xdr:cNvSpPr>
      </xdr:nvSpPr>
      <xdr:spPr>
        <a:xfrm>
          <a:off x="247650" y="38757225"/>
          <a:ext cx="7048500" cy="6572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There were no changes in the composition of the Group during the financial period ended 31 December 2007. 
</a:t>
          </a:r>
          <a:r>
            <a:rPr lang="en-US" cap="none" sz="15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152</xdr:row>
      <xdr:rowOff>238125</xdr:rowOff>
    </xdr:from>
    <xdr:to>
      <xdr:col>13</xdr:col>
      <xdr:colOff>1085850</xdr:colOff>
      <xdr:row>156</xdr:row>
      <xdr:rowOff>66675</xdr:rowOff>
    </xdr:to>
    <xdr:sp>
      <xdr:nvSpPr>
        <xdr:cNvPr id="5" name="Text Box 5"/>
        <xdr:cNvSpPr txBox="1">
          <a:spLocks noChangeArrowheads="1"/>
        </xdr:cNvSpPr>
      </xdr:nvSpPr>
      <xdr:spPr>
        <a:xfrm>
          <a:off x="257175" y="37157025"/>
          <a:ext cx="7038975" cy="8191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As at the date of this report, there were no events subsequent to the end of the period reported that materially affect the results of the Group for the financial period ended 31 December 2007.</a:t>
          </a:r>
        </a:p>
      </xdr:txBody>
    </xdr:sp>
    <xdr:clientData/>
  </xdr:twoCellAnchor>
  <xdr:twoCellAnchor>
    <xdr:from>
      <xdr:col>1</xdr:col>
      <xdr:colOff>238125</xdr:colOff>
      <xdr:row>273</xdr:row>
      <xdr:rowOff>228600</xdr:rowOff>
    </xdr:from>
    <xdr:to>
      <xdr:col>13</xdr:col>
      <xdr:colOff>1095375</xdr:colOff>
      <xdr:row>282</xdr:row>
      <xdr:rowOff>104775</xdr:rowOff>
    </xdr:to>
    <xdr:sp>
      <xdr:nvSpPr>
        <xdr:cNvPr id="6" name="Text Box 6"/>
        <xdr:cNvSpPr txBox="1">
          <a:spLocks noChangeArrowheads="1"/>
        </xdr:cNvSpPr>
      </xdr:nvSpPr>
      <xdr:spPr>
        <a:xfrm>
          <a:off x="495300" y="65732025"/>
          <a:ext cx="6810375" cy="21050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On 11 September 2007, RCE entered into a Memorandum of Understanding with Southern Bank Vietnam ("SBV") to form a joint venture company to apply for licences to establish a Finance Company in Vietnam ("FinCo"). The FinCo is a non-bank credit institution regulated by the State Bank of Vietnam.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a:t>
          </a:r>
          <a:r>
            <a:rPr lang="en-US" cap="none" sz="1500" b="0" i="0" u="none" baseline="0">
              <a:solidFill>
                <a:srgbClr val="000000"/>
              </a:solidFill>
              <a:latin typeface="Times New Roman"/>
              <a:ea typeface="Times New Roman"/>
              <a:cs typeface="Times New Roman"/>
            </a:rPr>
            <a:t> Company</a:t>
          </a:r>
          <a:r>
            <a:rPr lang="en-US" cap="none" sz="1500" b="0" i="0" u="none" baseline="0">
              <a:solidFill>
                <a:srgbClr val="000000"/>
              </a:solidFill>
              <a:latin typeface="Times New Roman"/>
              <a:ea typeface="Times New Roman"/>
              <a:cs typeface="Times New Roman"/>
            </a:rPr>
            <a:t> shall take up an equity stake of up to 30% in the FinCo with SBV at 11%, being the maximum permissible holdings under Vietnamese regulations. The definitive agreement is expected to be signed by the</a:t>
          </a:r>
          <a:r>
            <a:rPr lang="en-US" cap="none" sz="1500" b="0" i="0" u="none" baseline="0">
              <a:solidFill>
                <a:srgbClr val="000000"/>
              </a:solidFill>
              <a:latin typeface="Times New Roman"/>
              <a:ea typeface="Times New Roman"/>
              <a:cs typeface="Times New Roman"/>
            </a:rPr>
            <a:t> 1st quarter of 2008</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p>
      </xdr:txBody>
    </xdr:sp>
    <xdr:clientData/>
  </xdr:twoCellAnchor>
  <xdr:oneCellAnchor>
    <xdr:from>
      <xdr:col>1</xdr:col>
      <xdr:colOff>0</xdr:colOff>
      <xdr:row>325</xdr:row>
      <xdr:rowOff>9525</xdr:rowOff>
    </xdr:from>
    <xdr:ext cx="6991350" cy="571500"/>
    <xdr:sp>
      <xdr:nvSpPr>
        <xdr:cNvPr id="7" name="Text Box 7"/>
        <xdr:cNvSpPr txBox="1">
          <a:spLocks noChangeArrowheads="1"/>
        </xdr:cNvSpPr>
      </xdr:nvSpPr>
      <xdr:spPr>
        <a:xfrm>
          <a:off x="257175" y="77809725"/>
          <a:ext cx="6991350" cy="571500"/>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There were no material changes in contingent liabilities since the last annual audited balance sheet as at 31 March 2007.</a:t>
          </a:r>
        </a:p>
      </xdr:txBody>
    </xdr:sp>
    <xdr:clientData/>
  </xdr:oneCellAnchor>
  <xdr:twoCellAnchor>
    <xdr:from>
      <xdr:col>0</xdr:col>
      <xdr:colOff>238125</xdr:colOff>
      <xdr:row>16</xdr:row>
      <xdr:rowOff>190500</xdr:rowOff>
    </xdr:from>
    <xdr:to>
      <xdr:col>13</xdr:col>
      <xdr:colOff>1095375</xdr:colOff>
      <xdr:row>40</xdr:row>
      <xdr:rowOff>171450</xdr:rowOff>
    </xdr:to>
    <xdr:sp>
      <xdr:nvSpPr>
        <xdr:cNvPr id="8" name="Text Box 8"/>
        <xdr:cNvSpPr txBox="1">
          <a:spLocks noChangeArrowheads="1"/>
        </xdr:cNvSpPr>
      </xdr:nvSpPr>
      <xdr:spPr>
        <a:xfrm>
          <a:off x="238125" y="4543425"/>
          <a:ext cx="7067550" cy="6153150"/>
        </a:xfrm>
        <a:prstGeom prst="rect">
          <a:avLst/>
        </a:prstGeom>
        <a:solidFill>
          <a:srgbClr val="FFFFFF"/>
        </a:solidFill>
        <a:ln w="9525" cmpd="sng">
          <a:solidFill>
            <a:srgbClr val="FFFFFF"/>
          </a:solidFill>
          <a:headEnd type="none"/>
          <a:tailEnd type="none"/>
        </a:ln>
      </xdr:spPr>
      <xdr:txBody>
        <a:bodyPr vertOverflow="clip" wrap="square" lIns="36576" tIns="32004" rIns="36576" bIns="32004" anchor="ctr"/>
        <a:p>
          <a:pPr algn="just">
            <a:defRPr/>
          </a:pPr>
          <a:r>
            <a:rPr lang="en-US" cap="none" sz="1500" b="0" i="0" u="none" baseline="0">
              <a:solidFill>
                <a:srgbClr val="000000"/>
              </a:solidFill>
              <a:latin typeface="Times New Roman"/>
              <a:ea typeface="Times New Roman"/>
              <a:cs typeface="Times New Roman"/>
            </a:rPr>
            <a:t>The accounting policies and methods of computation adopted by the Group in this interim financial report are consistent with those adopted for the annual audited financial statements for the financial year ended 31 March 2007, except for the adoption of FRS 117 "Leases" and FRS 124 "Related Party Disclosures" which are effective for the financial period beginning 1 April 2007 and FRS 119 "Employee Benefits" which are effective immediately.
</a:t>
          </a:r>
          <a:r>
            <a:rPr lang="en-US" cap="none" sz="1500" b="0" i="0" u="none" baseline="0">
              <a:solidFill>
                <a:srgbClr val="000000"/>
              </a:solidFill>
              <a:latin typeface="Times New Roman"/>
              <a:ea typeface="Times New Roman"/>
              <a:cs typeface="Times New Roman"/>
            </a:rPr>
            <a:t>
</a:t>
          </a:r>
          <a:r>
            <a:rPr lang="en-US" cap="none" sz="1500" b="1" i="0" u="none" baseline="0">
              <a:solidFill>
                <a:srgbClr val="000000"/>
              </a:solidFill>
              <a:latin typeface="Times New Roman"/>
              <a:ea typeface="Times New Roman"/>
              <a:cs typeface="Times New Roman"/>
            </a:rPr>
            <a:t>FRS 117: Leases</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FRS 117 requires payments for leasehold land to be prepaid lease payments and are amortised on a straight-line basis over the lease term.  Previously, any leasehold land was classified as property, plant and equipment and was stated at cost less accumulated depreciation and impairment losses.  The adoption of this FRS has no financial impact to the Group.
</a:t>
          </a:r>
          <a:r>
            <a:rPr lang="en-US" cap="none" sz="1500" b="0" i="0" u="none" baseline="0">
              <a:solidFill>
                <a:srgbClr val="000000"/>
              </a:solidFill>
              <a:latin typeface="Times New Roman"/>
              <a:ea typeface="Times New Roman"/>
              <a:cs typeface="Times New Roman"/>
            </a:rPr>
            <a:t>
</a:t>
          </a:r>
          <a:r>
            <a:rPr lang="en-US" cap="none" sz="1500" b="1" i="0" u="none" baseline="0">
              <a:solidFill>
                <a:srgbClr val="000000"/>
              </a:solidFill>
              <a:latin typeface="Times New Roman"/>
              <a:ea typeface="Times New Roman"/>
              <a:cs typeface="Times New Roman"/>
            </a:rPr>
            <a:t>FRS 124: Related Party Disclosures</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This FRS affects the identification of related parties and the disclosure of related party transactions and outstanding balances with other entities in the group. Intra-group related party transactions and outstanding balances are eliminated in the preparation of consolidated financial statements of the Group.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 adoption of this FRS has no financial impact on the Group’s consolidated financial statements. The disclosure requirements under FRS 124 will be presented in the annual financial statements for the financial year ending 31 March 2008.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85</xdr:row>
      <xdr:rowOff>0</xdr:rowOff>
    </xdr:from>
    <xdr:to>
      <xdr:col>13</xdr:col>
      <xdr:colOff>1095375</xdr:colOff>
      <xdr:row>88</xdr:row>
      <xdr:rowOff>9525</xdr:rowOff>
    </xdr:to>
    <xdr:sp>
      <xdr:nvSpPr>
        <xdr:cNvPr id="9" name="Text Box 9"/>
        <xdr:cNvSpPr txBox="1">
          <a:spLocks noChangeArrowheads="1"/>
        </xdr:cNvSpPr>
      </xdr:nvSpPr>
      <xdr:spPr>
        <a:xfrm>
          <a:off x="247650" y="21412200"/>
          <a:ext cx="7058025" cy="8096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There were no significant changes in estimates that have a</a:t>
          </a:r>
          <a:r>
            <a:rPr lang="en-US" cap="none" sz="1500" b="0" i="0" u="none" baseline="0">
              <a:solidFill>
                <a:srgbClr val="000000"/>
              </a:solidFill>
              <a:latin typeface="Times New Roman"/>
              <a:ea typeface="Times New Roman"/>
              <a:cs typeface="Times New Roman"/>
            </a:rPr>
            <a:t> material effect in the current quarter and the financial period to-date.</a:t>
          </a:r>
        </a:p>
      </xdr:txBody>
    </xdr:sp>
    <xdr:clientData/>
  </xdr:twoCellAnchor>
  <xdr:twoCellAnchor>
    <xdr:from>
      <xdr:col>0</xdr:col>
      <xdr:colOff>228600</xdr:colOff>
      <xdr:row>193</xdr:row>
      <xdr:rowOff>238125</xdr:rowOff>
    </xdr:from>
    <xdr:to>
      <xdr:col>13</xdr:col>
      <xdr:colOff>1085850</xdr:colOff>
      <xdr:row>198</xdr:row>
      <xdr:rowOff>57150</xdr:rowOff>
    </xdr:to>
    <xdr:sp>
      <xdr:nvSpPr>
        <xdr:cNvPr id="10" name="Text Box 10"/>
        <xdr:cNvSpPr txBox="1">
          <a:spLocks noChangeArrowheads="1"/>
        </xdr:cNvSpPr>
      </xdr:nvSpPr>
      <xdr:spPr>
        <a:xfrm>
          <a:off x="228600" y="47186850"/>
          <a:ext cx="7067550" cy="10572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With the continued expansion of the Group's loan financing business and barring any unforeseen circumstances, the Group expects to show a further improvement in its performance for the financial year ending 31 March 2008.</a:t>
          </a:r>
        </a:p>
      </xdr:txBody>
    </xdr:sp>
    <xdr:clientData/>
  </xdr:twoCellAnchor>
  <xdr:oneCellAnchor>
    <xdr:from>
      <xdr:col>0</xdr:col>
      <xdr:colOff>247650</xdr:colOff>
      <xdr:row>221</xdr:row>
      <xdr:rowOff>9525</xdr:rowOff>
    </xdr:from>
    <xdr:ext cx="7029450" cy="762000"/>
    <xdr:sp>
      <xdr:nvSpPr>
        <xdr:cNvPr id="11" name="Text Box 11"/>
        <xdr:cNvSpPr txBox="1">
          <a:spLocks noChangeArrowheads="1"/>
        </xdr:cNvSpPr>
      </xdr:nvSpPr>
      <xdr:spPr>
        <a:xfrm>
          <a:off x="247650" y="53406675"/>
          <a:ext cx="7029450" cy="762000"/>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The effective tax rate of the Group is lower than the statutory income tax rate for the current quarter and financial period ended 31 December 2007 due to certain income which is not taxable and utilisation of unabsorbed tax losses brought forward.</a:t>
          </a:r>
        </a:p>
      </xdr:txBody>
    </xdr:sp>
    <xdr:clientData/>
  </xdr:oneCellAnchor>
  <xdr:twoCellAnchor>
    <xdr:from>
      <xdr:col>0</xdr:col>
      <xdr:colOff>247650</xdr:colOff>
      <xdr:row>69</xdr:row>
      <xdr:rowOff>0</xdr:rowOff>
    </xdr:from>
    <xdr:to>
      <xdr:col>13</xdr:col>
      <xdr:colOff>1095375</xdr:colOff>
      <xdr:row>72</xdr:row>
      <xdr:rowOff>57150</xdr:rowOff>
    </xdr:to>
    <xdr:sp>
      <xdr:nvSpPr>
        <xdr:cNvPr id="12" name="Text Box 12"/>
        <xdr:cNvSpPr txBox="1">
          <a:spLocks noChangeArrowheads="1"/>
        </xdr:cNvSpPr>
      </xdr:nvSpPr>
      <xdr:spPr>
        <a:xfrm>
          <a:off x="247650" y="17449800"/>
          <a:ext cx="7058025" cy="800100"/>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The auditors' report on the preceding annual financial statements was not subject to any qualification.</a:t>
          </a:r>
        </a:p>
      </xdr:txBody>
    </xdr:sp>
    <xdr:clientData/>
  </xdr:twoCellAnchor>
  <xdr:twoCellAnchor>
    <xdr:from>
      <xdr:col>0</xdr:col>
      <xdr:colOff>228600</xdr:colOff>
      <xdr:row>127</xdr:row>
      <xdr:rowOff>238125</xdr:rowOff>
    </xdr:from>
    <xdr:to>
      <xdr:col>13</xdr:col>
      <xdr:colOff>1095375</xdr:colOff>
      <xdr:row>130</xdr:row>
      <xdr:rowOff>85725</xdr:rowOff>
    </xdr:to>
    <xdr:sp>
      <xdr:nvSpPr>
        <xdr:cNvPr id="13" name="Text Box 13"/>
        <xdr:cNvSpPr txBox="1">
          <a:spLocks noChangeArrowheads="1"/>
        </xdr:cNvSpPr>
      </xdr:nvSpPr>
      <xdr:spPr>
        <a:xfrm>
          <a:off x="228600" y="31575375"/>
          <a:ext cx="7077075" cy="590550"/>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Segmental revenue and results for the financial period ended 31 December 2007 were as follows:</a:t>
          </a:r>
        </a:p>
      </xdr:txBody>
    </xdr:sp>
    <xdr:clientData/>
  </xdr:twoCellAnchor>
  <xdr:twoCellAnchor>
    <xdr:from>
      <xdr:col>0</xdr:col>
      <xdr:colOff>238125</xdr:colOff>
      <xdr:row>163</xdr:row>
      <xdr:rowOff>228600</xdr:rowOff>
    </xdr:from>
    <xdr:to>
      <xdr:col>13</xdr:col>
      <xdr:colOff>1095375</xdr:colOff>
      <xdr:row>165</xdr:row>
      <xdr:rowOff>219075</xdr:rowOff>
    </xdr:to>
    <xdr:sp>
      <xdr:nvSpPr>
        <xdr:cNvPr id="14" name="Text Box 14"/>
        <xdr:cNvSpPr txBox="1">
          <a:spLocks noChangeArrowheads="1"/>
        </xdr:cNvSpPr>
      </xdr:nvSpPr>
      <xdr:spPr>
        <a:xfrm>
          <a:off x="238125" y="39747825"/>
          <a:ext cx="7067550" cy="485775"/>
        </a:xfrm>
        <a:prstGeom prst="rect">
          <a:avLst/>
        </a:prstGeom>
        <a:solidFill>
          <a:srgbClr val="FFFFFF"/>
        </a:solidFill>
        <a:ln w="9525" cmpd="sng">
          <a:noFill/>
        </a:ln>
      </xdr:spPr>
      <xdr:txBody>
        <a:bodyPr vertOverflow="clip" wrap="square" lIns="36576" tIns="32004" rIns="36576" bIns="0"/>
        <a:p>
          <a:pPr algn="just">
            <a:defRPr/>
          </a:pPr>
          <a:r>
            <a:rPr lang="en-US" cap="none" sz="1500" b="1" i="0" u="none" baseline="0">
              <a:solidFill>
                <a:srgbClr val="000000"/>
              </a:solidFill>
            </a:rPr>
            <a:t>PERFORMANCE REVIEW ON THE RESULTS OF THE GROUP FOR THE PERIOD</a:t>
          </a:r>
        </a:p>
      </xdr:txBody>
    </xdr:sp>
    <xdr:clientData/>
  </xdr:twoCellAnchor>
  <xdr:twoCellAnchor>
    <xdr:from>
      <xdr:col>1</xdr:col>
      <xdr:colOff>9525</xdr:colOff>
      <xdr:row>180</xdr:row>
      <xdr:rowOff>238125</xdr:rowOff>
    </xdr:from>
    <xdr:to>
      <xdr:col>13</xdr:col>
      <xdr:colOff>1095375</xdr:colOff>
      <xdr:row>182</xdr:row>
      <xdr:rowOff>228600</xdr:rowOff>
    </xdr:to>
    <xdr:sp>
      <xdr:nvSpPr>
        <xdr:cNvPr id="15" name="Text Box 15"/>
        <xdr:cNvSpPr txBox="1">
          <a:spLocks noChangeArrowheads="1"/>
        </xdr:cNvSpPr>
      </xdr:nvSpPr>
      <xdr:spPr>
        <a:xfrm>
          <a:off x="266700" y="43967400"/>
          <a:ext cx="7038975" cy="485775"/>
        </a:xfrm>
        <a:prstGeom prst="rect">
          <a:avLst/>
        </a:prstGeom>
        <a:solidFill>
          <a:srgbClr val="FFFFFF"/>
        </a:solidFill>
        <a:ln w="9525" cmpd="sng">
          <a:noFill/>
        </a:ln>
      </xdr:spPr>
      <xdr:txBody>
        <a:bodyPr vertOverflow="clip" wrap="square" lIns="36576" tIns="32004" rIns="36576" bIns="0"/>
        <a:p>
          <a:pPr algn="just">
            <a:defRPr/>
          </a:pPr>
          <a:r>
            <a:rPr lang="en-US" cap="none" sz="1500" b="1" i="0" u="none" baseline="0">
              <a:solidFill>
                <a:srgbClr val="000000"/>
              </a:solidFill>
              <a:latin typeface="Times New Roman"/>
              <a:ea typeface="Times New Roman"/>
              <a:cs typeface="Times New Roman"/>
            </a:rPr>
            <a:t>CHANGES IN QUARTERLY RESULTS COMPARED TO PRECEDING QUARTER</a:t>
          </a:r>
          <a:r>
            <a:rPr lang="en-US" cap="none" sz="15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245</xdr:row>
      <xdr:rowOff>247650</xdr:rowOff>
    </xdr:from>
    <xdr:to>
      <xdr:col>13</xdr:col>
      <xdr:colOff>771525</xdr:colOff>
      <xdr:row>247</xdr:row>
      <xdr:rowOff>0</xdr:rowOff>
    </xdr:to>
    <xdr:sp>
      <xdr:nvSpPr>
        <xdr:cNvPr id="16" name="Text Box 16"/>
        <xdr:cNvSpPr txBox="1">
          <a:spLocks noChangeArrowheads="1"/>
        </xdr:cNvSpPr>
      </xdr:nvSpPr>
      <xdr:spPr>
        <a:xfrm>
          <a:off x="495300" y="59416950"/>
          <a:ext cx="6486525" cy="25717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Investment in quoted real estate investment trust units as at 31 December 2007:</a:t>
          </a:r>
        </a:p>
      </xdr:txBody>
    </xdr:sp>
    <xdr:clientData/>
  </xdr:twoCellAnchor>
  <xdr:twoCellAnchor>
    <xdr:from>
      <xdr:col>2</xdr:col>
      <xdr:colOff>0</xdr:colOff>
      <xdr:row>258</xdr:row>
      <xdr:rowOff>200025</xdr:rowOff>
    </xdr:from>
    <xdr:to>
      <xdr:col>13</xdr:col>
      <xdr:colOff>85725</xdr:colOff>
      <xdr:row>260</xdr:row>
      <xdr:rowOff>38100</xdr:rowOff>
    </xdr:to>
    <xdr:sp>
      <xdr:nvSpPr>
        <xdr:cNvPr id="17" name="Text Box 17"/>
        <xdr:cNvSpPr txBox="1">
          <a:spLocks noChangeArrowheads="1"/>
        </xdr:cNvSpPr>
      </xdr:nvSpPr>
      <xdr:spPr>
        <a:xfrm>
          <a:off x="504825" y="62274450"/>
          <a:ext cx="5791200" cy="29527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Investments in quoted securities as at 31 December 2007:</a:t>
          </a:r>
        </a:p>
      </xdr:txBody>
    </xdr:sp>
    <xdr:clientData/>
  </xdr:twoCellAnchor>
  <xdr:twoCellAnchor>
    <xdr:from>
      <xdr:col>1</xdr:col>
      <xdr:colOff>0</xdr:colOff>
      <xdr:row>301</xdr:row>
      <xdr:rowOff>0</xdr:rowOff>
    </xdr:from>
    <xdr:to>
      <xdr:col>13</xdr:col>
      <xdr:colOff>1085850</xdr:colOff>
      <xdr:row>303</xdr:row>
      <xdr:rowOff>142875</xdr:rowOff>
    </xdr:to>
    <xdr:sp>
      <xdr:nvSpPr>
        <xdr:cNvPr id="18" name="Text Box 18"/>
        <xdr:cNvSpPr txBox="1">
          <a:spLocks noChangeArrowheads="1"/>
        </xdr:cNvSpPr>
      </xdr:nvSpPr>
      <xdr:spPr>
        <a:xfrm>
          <a:off x="257175" y="72437625"/>
          <a:ext cx="7038975" cy="63817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Total borrowings (all denominated in Ringgit Malaysia) of the Group as at 31 December 2007 are as follows:</a:t>
          </a:r>
        </a:p>
      </xdr:txBody>
    </xdr:sp>
    <xdr:clientData/>
  </xdr:twoCellAnchor>
  <xdr:twoCellAnchor>
    <xdr:from>
      <xdr:col>1</xdr:col>
      <xdr:colOff>0</xdr:colOff>
      <xdr:row>331</xdr:row>
      <xdr:rowOff>0</xdr:rowOff>
    </xdr:from>
    <xdr:to>
      <xdr:col>13</xdr:col>
      <xdr:colOff>904875</xdr:colOff>
      <xdr:row>332</xdr:row>
      <xdr:rowOff>57150</xdr:rowOff>
    </xdr:to>
    <xdr:sp>
      <xdr:nvSpPr>
        <xdr:cNvPr id="19" name="Text Box 19"/>
        <xdr:cNvSpPr txBox="1">
          <a:spLocks noChangeArrowheads="1"/>
        </xdr:cNvSpPr>
      </xdr:nvSpPr>
      <xdr:spPr>
        <a:xfrm>
          <a:off x="257175" y="79286100"/>
          <a:ext cx="6858000" cy="304800"/>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There were no off-balance sheet financial instruments at the date of this report.</a:t>
          </a:r>
        </a:p>
      </xdr:txBody>
    </xdr:sp>
    <xdr:clientData/>
  </xdr:twoCellAnchor>
  <xdr:twoCellAnchor>
    <xdr:from>
      <xdr:col>1</xdr:col>
      <xdr:colOff>0</xdr:colOff>
      <xdr:row>335</xdr:row>
      <xdr:rowOff>238125</xdr:rowOff>
    </xdr:from>
    <xdr:to>
      <xdr:col>14</xdr:col>
      <xdr:colOff>0</xdr:colOff>
      <xdr:row>337</xdr:row>
      <xdr:rowOff>38100</xdr:rowOff>
    </xdr:to>
    <xdr:sp>
      <xdr:nvSpPr>
        <xdr:cNvPr id="20" name="Text Box 20"/>
        <xdr:cNvSpPr txBox="1">
          <a:spLocks noChangeArrowheads="1"/>
        </xdr:cNvSpPr>
      </xdr:nvSpPr>
      <xdr:spPr>
        <a:xfrm>
          <a:off x="257175" y="80514825"/>
          <a:ext cx="7058025" cy="29527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There were no pending material litigations for the Group at the date of this report.</a:t>
          </a:r>
        </a:p>
      </xdr:txBody>
    </xdr:sp>
    <xdr:clientData/>
  </xdr:twoCellAnchor>
  <xdr:twoCellAnchor>
    <xdr:from>
      <xdr:col>0</xdr:col>
      <xdr:colOff>257175</xdr:colOff>
      <xdr:row>117</xdr:row>
      <xdr:rowOff>180975</xdr:rowOff>
    </xdr:from>
    <xdr:to>
      <xdr:col>13</xdr:col>
      <xdr:colOff>1085850</xdr:colOff>
      <xdr:row>124</xdr:row>
      <xdr:rowOff>47625</xdr:rowOff>
    </xdr:to>
    <xdr:sp>
      <xdr:nvSpPr>
        <xdr:cNvPr id="21" name="Text Box 21"/>
        <xdr:cNvSpPr txBox="1">
          <a:spLocks noChangeArrowheads="1"/>
        </xdr:cNvSpPr>
      </xdr:nvSpPr>
      <xdr:spPr>
        <a:xfrm>
          <a:off x="257175" y="29194125"/>
          <a:ext cx="7038975" cy="1514475"/>
        </a:xfrm>
        <a:prstGeom prst="rect">
          <a:avLst/>
        </a:prstGeom>
        <a:noFill/>
        <a:ln w="9525" cmpd="sng">
          <a:noFill/>
        </a:ln>
      </xdr:spPr>
      <xdr:txBody>
        <a:bodyPr vertOverflow="clip" wrap="square" lIns="36576" tIns="32004" rIns="36576" bIns="32004" anchor="ctr"/>
        <a:p>
          <a:pPr algn="just">
            <a:defRPr/>
          </a:pPr>
          <a:r>
            <a:rPr lang="en-US" cap="none" sz="1500" b="0" i="0" u="none" baseline="0">
              <a:solidFill>
                <a:srgbClr val="000000"/>
              </a:solidFill>
              <a:latin typeface="Times New Roman"/>
              <a:ea typeface="Times New Roman"/>
              <a:cs typeface="Times New Roman"/>
            </a:rPr>
            <a:t>On 28 September 2007, the Company paid a final dividend in respect of the financial year ended 31 March 2007 of 10% less 26% tax on 646,337,640 ordinary shares, amounting to RM4,782,899.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 dividend has been accounted for in the equity as an appropriation of unappropriated profits in the financial period ended 31</a:t>
          </a:r>
          <a:r>
            <a:rPr lang="en-US" cap="none" sz="1500" b="0" i="0" u="none" baseline="0">
              <a:solidFill>
                <a:srgbClr val="000000"/>
              </a:solidFill>
              <a:latin typeface="Times New Roman"/>
              <a:ea typeface="Times New Roman"/>
              <a:cs typeface="Times New Roman"/>
            </a:rPr>
            <a:t> December </a:t>
          </a:r>
          <a:r>
            <a:rPr lang="en-US" cap="none" sz="1500" b="0" i="0" u="none" baseline="0">
              <a:solidFill>
                <a:srgbClr val="000000"/>
              </a:solidFill>
              <a:latin typeface="Times New Roman"/>
              <a:ea typeface="Times New Roman"/>
              <a:cs typeface="Times New Roman"/>
            </a:rPr>
            <a:t>2007.  </a:t>
          </a:r>
        </a:p>
      </xdr:txBody>
    </xdr:sp>
    <xdr:clientData/>
  </xdr:twoCellAnchor>
  <xdr:twoCellAnchor>
    <xdr:from>
      <xdr:col>1</xdr:col>
      <xdr:colOff>0</xdr:colOff>
      <xdr:row>9</xdr:row>
      <xdr:rowOff>9525</xdr:rowOff>
    </xdr:from>
    <xdr:to>
      <xdr:col>14</xdr:col>
      <xdr:colOff>0</xdr:colOff>
      <xdr:row>14</xdr:row>
      <xdr:rowOff>247650</xdr:rowOff>
    </xdr:to>
    <xdr:sp>
      <xdr:nvSpPr>
        <xdr:cNvPr id="22" name="Text Box 23"/>
        <xdr:cNvSpPr txBox="1">
          <a:spLocks noChangeArrowheads="1"/>
        </xdr:cNvSpPr>
      </xdr:nvSpPr>
      <xdr:spPr>
        <a:xfrm>
          <a:off x="257175" y="2562225"/>
          <a:ext cx="7058025" cy="1524000"/>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This interim financial report is unaudited and has been prepared in accordance with FRS 134 "Interim Financial Reporting" and paragraph 9.22 of the Listing Requirements of Bursa Malaysia Securities Berhad.  It should be read in conjunction with the Group's annual audited financial statements for the financial year ended 31 March 2007.</a:t>
          </a:r>
        </a:p>
      </xdr:txBody>
    </xdr:sp>
    <xdr:clientData/>
  </xdr:twoCellAnchor>
  <xdr:twoCellAnchor>
    <xdr:from>
      <xdr:col>1</xdr:col>
      <xdr:colOff>9525</xdr:colOff>
      <xdr:row>46</xdr:row>
      <xdr:rowOff>9525</xdr:rowOff>
    </xdr:from>
    <xdr:to>
      <xdr:col>14</xdr:col>
      <xdr:colOff>0</xdr:colOff>
      <xdr:row>65</xdr:row>
      <xdr:rowOff>180975</xdr:rowOff>
    </xdr:to>
    <xdr:sp>
      <xdr:nvSpPr>
        <xdr:cNvPr id="23" name="Text Box 24"/>
        <xdr:cNvSpPr txBox="1">
          <a:spLocks noChangeArrowheads="1"/>
        </xdr:cNvSpPr>
      </xdr:nvSpPr>
      <xdr:spPr>
        <a:xfrm>
          <a:off x="266700" y="11563350"/>
          <a:ext cx="7048500" cy="5057775"/>
        </a:xfrm>
        <a:prstGeom prst="rect">
          <a:avLst/>
        </a:prstGeom>
        <a:solidFill>
          <a:srgbClr val="FFFFFF"/>
        </a:solidFill>
        <a:ln w="9525" cmpd="sng">
          <a:noFill/>
        </a:ln>
      </xdr:spPr>
      <xdr:txBody>
        <a:bodyPr vertOverflow="clip" wrap="square" lIns="36576" tIns="32004" rIns="36576" bIns="0"/>
        <a:p>
          <a:pPr algn="just">
            <a:defRPr/>
          </a:pPr>
          <a:r>
            <a:rPr lang="en-US" cap="none" sz="1500" b="1" i="0" u="none" baseline="0">
              <a:solidFill>
                <a:srgbClr val="000000"/>
              </a:solidFill>
              <a:latin typeface="Times New Roman"/>
              <a:ea typeface="Times New Roman"/>
              <a:cs typeface="Times New Roman"/>
            </a:rPr>
            <a:t>FRS 119: Employee Benefits</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This FRS supersedes FRS119</a:t>
          </a:r>
          <a:r>
            <a:rPr lang="en-US" cap="none" sz="1500" b="0" i="0" u="none" baseline="-25000">
              <a:solidFill>
                <a:srgbClr val="000000"/>
              </a:solidFill>
              <a:latin typeface="Times New Roman"/>
              <a:ea typeface="Times New Roman"/>
              <a:cs typeface="Times New Roman"/>
            </a:rPr>
            <a:t>2004</a:t>
          </a:r>
          <a:r>
            <a:rPr lang="en-US" cap="none" sz="1500" b="0" i="0" u="none" baseline="0">
              <a:solidFill>
                <a:srgbClr val="000000"/>
              </a:solidFill>
              <a:latin typeface="Times New Roman"/>
              <a:ea typeface="Times New Roman"/>
              <a:cs typeface="Times New Roman"/>
            </a:rPr>
            <a:t> Employee Benefits and Amendment to FRS 119</a:t>
          </a:r>
          <a:r>
            <a:rPr lang="en-US" cap="none" sz="1500" b="0" i="0" u="none" baseline="-25000">
              <a:solidFill>
                <a:srgbClr val="000000"/>
              </a:solidFill>
              <a:latin typeface="Times New Roman"/>
              <a:ea typeface="Times New Roman"/>
              <a:cs typeface="Times New Roman"/>
            </a:rPr>
            <a:t>2004</a:t>
          </a:r>
          <a:r>
            <a:rPr lang="en-US" cap="none" sz="1500" b="0" i="0" u="none" baseline="0">
              <a:solidFill>
                <a:srgbClr val="000000"/>
              </a:solidFill>
              <a:latin typeface="Times New Roman"/>
              <a:ea typeface="Times New Roman"/>
              <a:cs typeface="Times New Roman"/>
            </a:rPr>
            <a:t> Employee Benefits – Actuarial Gains and Losses, Group Plans and Disclosures.  This FRS which has the same effective date as the original standard has no financial impact on the Group’s consolidated financial statements.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As at the date of this report, the Group has not applied the following applicable five new/revised Standards which have been issued by the Malaysian Accounting Standard Board, but are not yet effective: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FRS 107: Cash Flow Statements
</a:t>
          </a:r>
          <a:r>
            <a:rPr lang="en-US" cap="none" sz="1500" b="0" i="0" u="none" baseline="0">
              <a:solidFill>
                <a:srgbClr val="000000"/>
              </a:solidFill>
              <a:latin typeface="Times New Roman"/>
              <a:ea typeface="Times New Roman"/>
              <a:cs typeface="Times New Roman"/>
            </a:rPr>
            <a:t>FRS 112: Income Taxes
</a:t>
          </a:r>
          <a:r>
            <a:rPr lang="en-US" cap="none" sz="1500" b="0" i="0" u="none" baseline="0">
              <a:solidFill>
                <a:srgbClr val="000000"/>
              </a:solidFill>
              <a:latin typeface="Times New Roman"/>
              <a:ea typeface="Times New Roman"/>
              <a:cs typeface="Times New Roman"/>
            </a:rPr>
            <a:t>FRS 118: Revenue
</a:t>
          </a:r>
          <a:r>
            <a:rPr lang="en-US" cap="none" sz="1500" b="0" i="0" u="none" baseline="0">
              <a:solidFill>
                <a:srgbClr val="000000"/>
              </a:solidFill>
              <a:latin typeface="Times New Roman"/>
              <a:ea typeface="Times New Roman"/>
              <a:cs typeface="Times New Roman"/>
            </a:rPr>
            <a:t>FRS 134: Interim Financial Reporting
</a:t>
          </a:r>
          <a:r>
            <a:rPr lang="en-US" cap="none" sz="1500" b="0" i="0" u="none" baseline="0">
              <a:solidFill>
                <a:srgbClr val="000000"/>
              </a:solidFill>
              <a:latin typeface="Times New Roman"/>
              <a:ea typeface="Times New Roman"/>
              <a:cs typeface="Times New Roman"/>
            </a:rPr>
            <a:t>FRS 137: Provisions, Contingent Liabilities and Contingent Assets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 Group</a:t>
          </a:r>
          <a:r>
            <a:rPr lang="en-US" cap="none" sz="1500" b="0" i="0" u="none" baseline="0">
              <a:solidFill>
                <a:srgbClr val="000000"/>
              </a:solidFill>
              <a:latin typeface="Times New Roman"/>
              <a:ea typeface="Times New Roman"/>
              <a:cs typeface="Times New Roman"/>
            </a:rPr>
            <a:t> will apply the above accounting standards in the annual period commencing 1 April 2008, when they become effective. It is expected that there will be </a:t>
          </a:r>
          <a:r>
            <a:rPr lang="en-US" cap="none" sz="1500" b="0" i="0" u="none" baseline="0">
              <a:solidFill>
                <a:srgbClr val="000000"/>
              </a:solidFill>
              <a:latin typeface="Times New Roman"/>
              <a:ea typeface="Times New Roman"/>
              <a:cs typeface="Times New Roman"/>
            </a:rPr>
            <a:t>no material impact on the financial statements when the Group applies</a:t>
          </a:r>
          <a:r>
            <a:rPr lang="en-US" cap="none" sz="1500" b="0" i="0" u="none" baseline="0">
              <a:solidFill>
                <a:srgbClr val="000000"/>
              </a:solidFill>
              <a:latin typeface="Times New Roman"/>
              <a:ea typeface="Times New Roman"/>
              <a:cs typeface="Times New Roman"/>
            </a:rPr>
            <a:t> these new/revised standards</a:t>
          </a:r>
          <a:r>
            <a:rPr lang="en-US" cap="none" sz="1500" b="0" i="0" u="none" baseline="0">
              <a:solidFill>
                <a:srgbClr val="000000"/>
              </a:solidFill>
              <a:latin typeface="Times New Roman"/>
              <a:ea typeface="Times New Roman"/>
              <a:cs typeface="Times New Roman"/>
            </a:rPr>
            <a:t>.</a:t>
          </a:r>
        </a:p>
      </xdr:txBody>
    </xdr:sp>
    <xdr:clientData/>
  </xdr:twoCellAnchor>
  <xdr:twoCellAnchor>
    <xdr:from>
      <xdr:col>1</xdr:col>
      <xdr:colOff>238125</xdr:colOff>
      <xdr:row>94</xdr:row>
      <xdr:rowOff>0</xdr:rowOff>
    </xdr:from>
    <xdr:to>
      <xdr:col>13</xdr:col>
      <xdr:colOff>1095375</xdr:colOff>
      <xdr:row>96</xdr:row>
      <xdr:rowOff>76200</xdr:rowOff>
    </xdr:to>
    <xdr:sp>
      <xdr:nvSpPr>
        <xdr:cNvPr id="24" name="Text Box 17"/>
        <xdr:cNvSpPr txBox="1">
          <a:spLocks noChangeArrowheads="1"/>
        </xdr:cNvSpPr>
      </xdr:nvSpPr>
      <xdr:spPr>
        <a:xfrm>
          <a:off x="495300" y="23698200"/>
          <a:ext cx="6810375" cy="533400"/>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Repayment of the Underwritten Commercial Papers ("CPs") by RCE Premier Sdn Bhd, a subsidiary of the Company, as follows:</a:t>
          </a:r>
        </a:p>
      </xdr:txBody>
    </xdr:sp>
    <xdr:clientData/>
  </xdr:twoCellAnchor>
  <xdr:twoCellAnchor>
    <xdr:from>
      <xdr:col>1</xdr:col>
      <xdr:colOff>238125</xdr:colOff>
      <xdr:row>102</xdr:row>
      <xdr:rowOff>200025</xdr:rowOff>
    </xdr:from>
    <xdr:to>
      <xdr:col>13</xdr:col>
      <xdr:colOff>1095375</xdr:colOff>
      <xdr:row>105</xdr:row>
      <xdr:rowOff>104775</xdr:rowOff>
    </xdr:to>
    <xdr:sp>
      <xdr:nvSpPr>
        <xdr:cNvPr id="25" name="Text Box 17"/>
        <xdr:cNvSpPr txBox="1">
          <a:spLocks noChangeArrowheads="1"/>
        </xdr:cNvSpPr>
      </xdr:nvSpPr>
      <xdr:spPr>
        <a:xfrm>
          <a:off x="495300" y="25660350"/>
          <a:ext cx="6810375" cy="58102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Issuance of the Fixed Rate Serial Bonds ("FRSB") by Tresor Assets Berhad, a subsidiary of the Company, as follows:</a:t>
          </a:r>
        </a:p>
      </xdr:txBody>
    </xdr:sp>
    <xdr:clientData/>
  </xdr:twoCellAnchor>
  <xdr:twoCellAnchor>
    <xdr:from>
      <xdr:col>1</xdr:col>
      <xdr:colOff>9525</xdr:colOff>
      <xdr:row>183</xdr:row>
      <xdr:rowOff>0</xdr:rowOff>
    </xdr:from>
    <xdr:to>
      <xdr:col>13</xdr:col>
      <xdr:colOff>1076325</xdr:colOff>
      <xdr:row>187</xdr:row>
      <xdr:rowOff>0</xdr:rowOff>
    </xdr:to>
    <xdr:sp>
      <xdr:nvSpPr>
        <xdr:cNvPr id="26" name="Text Box 1"/>
        <xdr:cNvSpPr txBox="1">
          <a:spLocks noChangeArrowheads="1"/>
        </xdr:cNvSpPr>
      </xdr:nvSpPr>
      <xdr:spPr>
        <a:xfrm>
          <a:off x="266700" y="44472225"/>
          <a:ext cx="7019925" cy="990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rPr>
            <a:t>For the current quarter under review, the Group recorded a revenue of RM33.3 million  compared to RM34.5 million in the preceding quarter. This is because the salary hike for civil servants has led to higher revenue in the preceding quarter.</a:t>
          </a:r>
        </a:p>
      </xdr:txBody>
    </xdr:sp>
    <xdr:clientData/>
  </xdr:twoCellAnchor>
  <xdr:twoCellAnchor>
    <xdr:from>
      <xdr:col>1</xdr:col>
      <xdr:colOff>19050</xdr:colOff>
      <xdr:row>187</xdr:row>
      <xdr:rowOff>28575</xdr:rowOff>
    </xdr:from>
    <xdr:to>
      <xdr:col>13</xdr:col>
      <xdr:colOff>1085850</xdr:colOff>
      <xdr:row>190</xdr:row>
      <xdr:rowOff>247650</xdr:rowOff>
    </xdr:to>
    <xdr:sp>
      <xdr:nvSpPr>
        <xdr:cNvPr id="27" name="Text Box 1"/>
        <xdr:cNvSpPr txBox="1">
          <a:spLocks noChangeArrowheads="1"/>
        </xdr:cNvSpPr>
      </xdr:nvSpPr>
      <xdr:spPr>
        <a:xfrm>
          <a:off x="276225" y="45491400"/>
          <a:ext cx="7019925" cy="9620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Net profit for the current quarter </a:t>
          </a:r>
          <a:r>
            <a:rPr lang="en-US" cap="none" sz="1500" b="0" i="0" u="none" baseline="0">
              <a:solidFill>
                <a:srgbClr val="000000"/>
              </a:solidFill>
              <a:latin typeface="Times New Roman"/>
              <a:ea typeface="Times New Roman"/>
              <a:cs typeface="Times New Roman"/>
            </a:rPr>
            <a:t>was RM15.0 million, higher than the preceding quarter of RM13.0 million. This is mainly due to lower other operating expenses incurred in</a:t>
          </a:r>
          <a:r>
            <a:rPr lang="en-US" cap="none" sz="1500" b="0" i="0" u="none" baseline="0">
              <a:solidFill>
                <a:srgbClr val="000000"/>
              </a:solidFill>
              <a:latin typeface="Times New Roman"/>
              <a:ea typeface="Times New Roman"/>
              <a:cs typeface="Times New Roman"/>
            </a:rPr>
            <a:t> the current</a:t>
          </a:r>
          <a:r>
            <a:rPr lang="en-US" cap="none" sz="1500" b="0" i="0" u="none" baseline="0">
              <a:solidFill>
                <a:srgbClr val="000000"/>
              </a:solidFill>
              <a:latin typeface="Times New Roman"/>
              <a:ea typeface="Times New Roman"/>
              <a:cs typeface="Times New Roman"/>
            </a:rPr>
            <a:t> quarter.</a:t>
          </a:r>
        </a:p>
      </xdr:txBody>
    </xdr:sp>
    <xdr:clientData/>
  </xdr:twoCellAnchor>
  <xdr:oneCellAnchor>
    <xdr:from>
      <xdr:col>1</xdr:col>
      <xdr:colOff>0</xdr:colOff>
      <xdr:row>228</xdr:row>
      <xdr:rowOff>0</xdr:rowOff>
    </xdr:from>
    <xdr:ext cx="7010400" cy="762000"/>
    <xdr:sp>
      <xdr:nvSpPr>
        <xdr:cNvPr id="28" name="Text Box 11"/>
        <xdr:cNvSpPr txBox="1">
          <a:spLocks noChangeArrowheads="1"/>
        </xdr:cNvSpPr>
      </xdr:nvSpPr>
      <xdr:spPr>
        <a:xfrm>
          <a:off x="257175" y="55130700"/>
          <a:ext cx="7010400" cy="762000"/>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There were no sales of unquoted investments and/or properties by the Group for the current quarter and financial period ended 31 December 2007.</a:t>
          </a:r>
        </a:p>
      </xdr:txBody>
    </xdr:sp>
    <xdr:clientData/>
  </xdr:oneCellAnchor>
  <xdr:twoCellAnchor>
    <xdr:from>
      <xdr:col>0</xdr:col>
      <xdr:colOff>247650</xdr:colOff>
      <xdr:row>355</xdr:row>
      <xdr:rowOff>0</xdr:rowOff>
    </xdr:from>
    <xdr:to>
      <xdr:col>13</xdr:col>
      <xdr:colOff>1095375</xdr:colOff>
      <xdr:row>357</xdr:row>
      <xdr:rowOff>47625</xdr:rowOff>
    </xdr:to>
    <xdr:sp>
      <xdr:nvSpPr>
        <xdr:cNvPr id="29" name="Text Box 20"/>
        <xdr:cNvSpPr txBox="1">
          <a:spLocks noChangeArrowheads="1"/>
        </xdr:cNvSpPr>
      </xdr:nvSpPr>
      <xdr:spPr>
        <a:xfrm>
          <a:off x="247650" y="84715350"/>
          <a:ext cx="7058025" cy="54292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Comparative earnings per share were calculated on the basis that the bonus issue was in effect from the beginning of the financial period.</a:t>
          </a:r>
        </a:p>
      </xdr:txBody>
    </xdr:sp>
    <xdr:clientData/>
  </xdr:twoCellAnchor>
  <xdr:twoCellAnchor>
    <xdr:from>
      <xdr:col>0</xdr:col>
      <xdr:colOff>247650</xdr:colOff>
      <xdr:row>358</xdr:row>
      <xdr:rowOff>0</xdr:rowOff>
    </xdr:from>
    <xdr:to>
      <xdr:col>13</xdr:col>
      <xdr:colOff>1095375</xdr:colOff>
      <xdr:row>359</xdr:row>
      <xdr:rowOff>295275</xdr:rowOff>
    </xdr:to>
    <xdr:sp>
      <xdr:nvSpPr>
        <xdr:cNvPr id="30" name="Text Box 20"/>
        <xdr:cNvSpPr txBox="1">
          <a:spLocks noChangeArrowheads="1"/>
        </xdr:cNvSpPr>
      </xdr:nvSpPr>
      <xdr:spPr>
        <a:xfrm>
          <a:off x="247650" y="85458300"/>
          <a:ext cx="7058025" cy="54292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0</xdr:col>
      <xdr:colOff>19050</xdr:colOff>
      <xdr:row>0</xdr:row>
      <xdr:rowOff>0</xdr:rowOff>
    </xdr:from>
    <xdr:to>
      <xdr:col>2</xdr:col>
      <xdr:colOff>800100</xdr:colOff>
      <xdr:row>0</xdr:row>
      <xdr:rowOff>457200</xdr:rowOff>
    </xdr:to>
    <xdr:pic>
      <xdr:nvPicPr>
        <xdr:cNvPr id="31" name="Picture 34" descr="Rce"/>
        <xdr:cNvPicPr preferRelativeResize="1">
          <a:picLocks noChangeAspect="1"/>
        </xdr:cNvPicPr>
      </xdr:nvPicPr>
      <xdr:blipFill>
        <a:blip r:embed="rId1"/>
        <a:srcRect l="26277" t="14857" r="31874" b="51428"/>
        <a:stretch>
          <a:fillRect/>
        </a:stretch>
      </xdr:blipFill>
      <xdr:spPr>
        <a:xfrm>
          <a:off x="19050" y="0"/>
          <a:ext cx="1285875" cy="457200"/>
        </a:xfrm>
        <a:prstGeom prst="rect">
          <a:avLst/>
        </a:prstGeom>
        <a:noFill/>
        <a:ln w="9525" cmpd="sng">
          <a:solidFill>
            <a:srgbClr val="FFFF00"/>
          </a:solidFill>
          <a:headEnd type="none"/>
          <a:tailEnd type="none"/>
        </a:ln>
      </xdr:spPr>
    </xdr:pic>
    <xdr:clientData/>
  </xdr:twoCellAnchor>
  <xdr:twoCellAnchor>
    <xdr:from>
      <xdr:col>1</xdr:col>
      <xdr:colOff>228600</xdr:colOff>
      <xdr:row>285</xdr:row>
      <xdr:rowOff>0</xdr:rowOff>
    </xdr:from>
    <xdr:to>
      <xdr:col>13</xdr:col>
      <xdr:colOff>1076325</xdr:colOff>
      <xdr:row>297</xdr:row>
      <xdr:rowOff>161925</xdr:rowOff>
    </xdr:to>
    <xdr:sp>
      <xdr:nvSpPr>
        <xdr:cNvPr id="32" name="Text Box 6"/>
        <xdr:cNvSpPr txBox="1">
          <a:spLocks noChangeArrowheads="1"/>
        </xdr:cNvSpPr>
      </xdr:nvSpPr>
      <xdr:spPr>
        <a:xfrm>
          <a:off x="485775" y="68475225"/>
          <a:ext cx="6800850" cy="31337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On</a:t>
          </a:r>
          <a:r>
            <a:rPr lang="en-US" cap="none" sz="1500" b="0" i="0" u="none" baseline="0">
              <a:solidFill>
                <a:srgbClr val="000000"/>
              </a:solidFill>
              <a:latin typeface="Times New Roman"/>
              <a:ea typeface="Times New Roman"/>
              <a:cs typeface="Times New Roman"/>
            </a:rPr>
            <a:t> 11 January 2008, the Board announced that the Company proposed to undertake a private placement exercise of up to 64,633,700 new ordinary shares of RM0.10 each ("the Placement Shares"), representing approximately up to 10% of the existing issued and paid-up share capital of the Company ("the Proposed Placement").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The approval of the Securities Commission ("SC") for the Proposed Placement was obtained vide the SC's letter dated 6 February 2008, whilst the approval-in-principle of Bursa Malaysia Securities Berhad ("Bursa Securities") for the additional listing of and quotation for the Placement Shares was obtained vide Bursa Securities' letter dated 25 February 2008. The Proposed Placement is expected to be completed before the end of this financial year ending 31 March 2008.</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r>
            <a:rPr lang="en-US" cap="none" sz="15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112</xdr:row>
      <xdr:rowOff>0</xdr:rowOff>
    </xdr:from>
    <xdr:to>
      <xdr:col>13</xdr:col>
      <xdr:colOff>1095375</xdr:colOff>
      <xdr:row>114</xdr:row>
      <xdr:rowOff>180975</xdr:rowOff>
    </xdr:to>
    <xdr:sp>
      <xdr:nvSpPr>
        <xdr:cNvPr id="33" name="Text Box 17"/>
        <xdr:cNvSpPr txBox="1">
          <a:spLocks noChangeArrowheads="1"/>
        </xdr:cNvSpPr>
      </xdr:nvSpPr>
      <xdr:spPr>
        <a:xfrm>
          <a:off x="504825" y="27774900"/>
          <a:ext cx="6800850" cy="676275"/>
        </a:xfrm>
        <a:prstGeom prst="rect">
          <a:avLst/>
        </a:prstGeom>
        <a:solidFill>
          <a:srgbClr val="FFFFFF"/>
        </a:solidFill>
        <a:ln w="9525" cmpd="sng">
          <a:noFill/>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Out of the </a:t>
          </a:r>
          <a:r>
            <a:rPr lang="en-US" cap="none" sz="1500" b="0" i="0" u="none" baseline="0">
              <a:solidFill>
                <a:srgbClr val="000000"/>
              </a:solidFill>
              <a:latin typeface="Times New Roman"/>
              <a:ea typeface="Times New Roman"/>
              <a:cs typeface="Times New Roman"/>
            </a:rPr>
            <a:t>issuance of RM100.0 million FRSB, RM8.0 million was subscribed internally by a subsidiary of the Company.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I108"/>
  <sheetViews>
    <sheetView tabSelected="1" view="pageBreakPreview" zoomScaleSheetLayoutView="100" zoomScalePageLayoutView="0" workbookViewId="0" topLeftCell="A1">
      <selection activeCell="B47" sqref="B47"/>
    </sheetView>
  </sheetViews>
  <sheetFormatPr defaultColWidth="9.140625" defaultRowHeight="12.75"/>
  <cols>
    <col min="1" max="1" width="3.00390625" style="99" customWidth="1"/>
    <col min="2" max="2" width="47.28125" style="99" customWidth="1"/>
    <col min="3" max="3" width="15.00390625" style="100" customWidth="1"/>
    <col min="4" max="4" width="0.9921875" style="101" customWidth="1"/>
    <col min="5" max="5" width="14.57421875" style="101" customWidth="1"/>
    <col min="6" max="6" width="0.71875" style="101" customWidth="1"/>
    <col min="7" max="7" width="14.7109375" style="101" customWidth="1"/>
    <col min="8" max="8" width="0.9921875" style="101" customWidth="1"/>
    <col min="9" max="9" width="18.140625" style="101" customWidth="1"/>
    <col min="10" max="16384" width="9.140625" style="99" customWidth="1"/>
  </cols>
  <sheetData>
    <row r="1" spans="8:9" ht="39" customHeight="1">
      <c r="H1" s="106"/>
      <c r="I1" s="312"/>
    </row>
    <row r="2" spans="1:9" ht="18.75">
      <c r="A2" s="98" t="s">
        <v>265</v>
      </c>
      <c r="G2" s="106"/>
      <c r="H2" s="106"/>
      <c r="I2" s="314" t="s">
        <v>268</v>
      </c>
    </row>
    <row r="3" spans="1:9" ht="18.75">
      <c r="A3" s="309" t="s">
        <v>257</v>
      </c>
      <c r="I3" s="314" t="s">
        <v>258</v>
      </c>
    </row>
    <row r="4" ht="19.5" thickBot="1"/>
    <row r="5" spans="1:9" ht="18.75">
      <c r="A5" s="345" t="s">
        <v>270</v>
      </c>
      <c r="B5" s="346"/>
      <c r="C5" s="347"/>
      <c r="D5" s="348"/>
      <c r="E5" s="348"/>
      <c r="F5" s="348"/>
      <c r="G5" s="348"/>
      <c r="H5" s="348"/>
      <c r="I5" s="348"/>
    </row>
    <row r="6" spans="1:9" ht="19.5" thickBot="1">
      <c r="A6" s="349" t="s">
        <v>269</v>
      </c>
      <c r="B6" s="350"/>
      <c r="C6" s="351"/>
      <c r="D6" s="352"/>
      <c r="E6" s="352"/>
      <c r="F6" s="352"/>
      <c r="G6" s="352"/>
      <c r="H6" s="352"/>
      <c r="I6" s="352"/>
    </row>
    <row r="7" ht="18.75">
      <c r="A7" s="98"/>
    </row>
    <row r="9" spans="3:9" ht="18.75">
      <c r="C9" s="206" t="s">
        <v>0</v>
      </c>
      <c r="D9" s="206"/>
      <c r="E9" s="206"/>
      <c r="G9" s="206" t="s">
        <v>1</v>
      </c>
      <c r="H9" s="206"/>
      <c r="I9" s="206"/>
    </row>
    <row r="10" spans="3:9" ht="18.75">
      <c r="C10" s="102">
        <f>+G10</f>
        <v>39447</v>
      </c>
      <c r="D10" s="103"/>
      <c r="E10" s="103">
        <f>+I10</f>
        <v>39082</v>
      </c>
      <c r="F10" s="104"/>
      <c r="G10" s="102">
        <v>39447</v>
      </c>
      <c r="H10" s="104"/>
      <c r="I10" s="103">
        <v>39082</v>
      </c>
    </row>
    <row r="11" spans="3:9" ht="18.75">
      <c r="C11" s="105" t="s">
        <v>4</v>
      </c>
      <c r="D11" s="106"/>
      <c r="E11" s="106" t="s">
        <v>4</v>
      </c>
      <c r="G11" s="105" t="s">
        <v>4</v>
      </c>
      <c r="I11" s="106" t="s">
        <v>4</v>
      </c>
    </row>
    <row r="12" spans="6:7" ht="18.75">
      <c r="F12" s="101" t="s">
        <v>11</v>
      </c>
      <c r="G12" s="100"/>
    </row>
    <row r="13" spans="1:9" ht="18.75">
      <c r="A13" s="107" t="s">
        <v>38</v>
      </c>
      <c r="B13" s="99" t="s">
        <v>5</v>
      </c>
      <c r="C13" s="373">
        <f>+'Income Statement'!C12</f>
        <v>33274</v>
      </c>
      <c r="D13" s="374"/>
      <c r="E13" s="375">
        <f>+'Income Statement'!E12</f>
        <v>25029</v>
      </c>
      <c r="F13" s="374"/>
      <c r="G13" s="373">
        <f>+'Income Statement'!G12</f>
        <v>95828</v>
      </c>
      <c r="H13" s="374"/>
      <c r="I13" s="375">
        <f>+'Income Statement'!I12</f>
        <v>67697</v>
      </c>
    </row>
    <row r="14" spans="3:9" ht="18.75">
      <c r="C14" s="368"/>
      <c r="D14" s="376"/>
      <c r="E14" s="361"/>
      <c r="F14" s="376"/>
      <c r="G14" s="368"/>
      <c r="H14" s="376"/>
      <c r="I14" s="361"/>
    </row>
    <row r="15" spans="1:9" s="111" customFormat="1" ht="18.75">
      <c r="A15" s="110" t="s">
        <v>39</v>
      </c>
      <c r="B15" s="111" t="s">
        <v>96</v>
      </c>
      <c r="C15" s="373">
        <f>+'Income Statement'!C26</f>
        <v>18324</v>
      </c>
      <c r="D15" s="374"/>
      <c r="E15" s="375">
        <f>+'Income Statement'!E26</f>
        <v>32559</v>
      </c>
      <c r="F15" s="374"/>
      <c r="G15" s="373">
        <f>+'Income Statement'!G26</f>
        <v>47924</v>
      </c>
      <c r="H15" s="374"/>
      <c r="I15" s="375">
        <f>+'Income Statement'!I26</f>
        <v>53417</v>
      </c>
    </row>
    <row r="16" spans="3:9" s="111" customFormat="1" ht="18.75">
      <c r="C16" s="373"/>
      <c r="D16" s="374"/>
      <c r="E16" s="375"/>
      <c r="F16" s="374"/>
      <c r="G16" s="373"/>
      <c r="H16" s="374"/>
      <c r="I16" s="375"/>
    </row>
    <row r="17" spans="1:9" s="111" customFormat="1" ht="18.75">
      <c r="A17" s="110" t="s">
        <v>40</v>
      </c>
      <c r="B17" s="111" t="s">
        <v>97</v>
      </c>
      <c r="C17" s="373">
        <f>'Income Statement'!C29</f>
        <v>15027</v>
      </c>
      <c r="D17" s="374"/>
      <c r="E17" s="375">
        <f>'Income Statement'!E29</f>
        <v>29851</v>
      </c>
      <c r="F17" s="374"/>
      <c r="G17" s="373">
        <f>'Income Statement'!G29</f>
        <v>37963</v>
      </c>
      <c r="H17" s="374"/>
      <c r="I17" s="375">
        <f>'Income Statement'!I29</f>
        <v>47442</v>
      </c>
    </row>
    <row r="18" spans="1:9" s="111" customFormat="1" ht="18.75">
      <c r="A18" s="110"/>
      <c r="C18" s="373"/>
      <c r="D18" s="374"/>
      <c r="E18" s="375"/>
      <c r="F18" s="374"/>
      <c r="G18" s="373"/>
      <c r="H18" s="374"/>
      <c r="I18" s="375"/>
    </row>
    <row r="19" spans="1:9" s="111" customFormat="1" ht="18.75">
      <c r="A19" s="110" t="s">
        <v>41</v>
      </c>
      <c r="B19" s="111" t="s">
        <v>98</v>
      </c>
      <c r="C19" s="373"/>
      <c r="D19" s="374"/>
      <c r="E19" s="375"/>
      <c r="F19" s="374"/>
      <c r="G19" s="373"/>
      <c r="H19" s="374"/>
      <c r="I19" s="375"/>
    </row>
    <row r="20" spans="2:9" s="111" customFormat="1" ht="18.75">
      <c r="B20" s="111" t="s">
        <v>99</v>
      </c>
      <c r="C20" s="373">
        <f>'Income Statement'!C32</f>
        <v>15027</v>
      </c>
      <c r="D20" s="374"/>
      <c r="E20" s="375">
        <f>'Income Statement'!E32</f>
        <v>29851</v>
      </c>
      <c r="F20" s="374"/>
      <c r="G20" s="373">
        <f>'Income Statement'!G32</f>
        <v>37963</v>
      </c>
      <c r="H20" s="374"/>
      <c r="I20" s="375">
        <f>'Income Statement'!I32</f>
        <v>47442</v>
      </c>
    </row>
    <row r="21" spans="3:9" s="111" customFormat="1" ht="18.75">
      <c r="C21" s="112"/>
      <c r="D21" s="20"/>
      <c r="E21" s="19"/>
      <c r="F21" s="20"/>
      <c r="G21" s="112"/>
      <c r="H21" s="20"/>
      <c r="I21" s="20"/>
    </row>
    <row r="22" spans="1:9" s="111" customFormat="1" ht="18.75">
      <c r="A22" s="110" t="s">
        <v>42</v>
      </c>
      <c r="B22" s="111" t="s">
        <v>45</v>
      </c>
      <c r="C22" s="113">
        <f>+'Income Statement'!C39</f>
        <v>2.3249373394807686</v>
      </c>
      <c r="D22" s="20"/>
      <c r="E22" s="114">
        <f>'Income Statement'!E39</f>
        <v>4.6382373734627125</v>
      </c>
      <c r="F22" s="20"/>
      <c r="G22" s="113">
        <f>+'Income Statement'!G39</f>
        <v>5.873534053284649</v>
      </c>
      <c r="H22" s="20"/>
      <c r="I22" s="114">
        <f>+'Income Statement'!I39</f>
        <v>7.532126084761424</v>
      </c>
    </row>
    <row r="23" spans="3:9" s="111" customFormat="1" ht="18.75">
      <c r="C23" s="112"/>
      <c r="D23" s="20"/>
      <c r="E23" s="20"/>
      <c r="F23" s="20"/>
      <c r="G23" s="112"/>
      <c r="H23" s="20"/>
      <c r="I23" s="20"/>
    </row>
    <row r="24" spans="1:9" s="111" customFormat="1" ht="18.75">
      <c r="A24" s="110" t="s">
        <v>43</v>
      </c>
      <c r="B24" s="111" t="s">
        <v>100</v>
      </c>
      <c r="C24" s="112">
        <v>0</v>
      </c>
      <c r="D24" s="20"/>
      <c r="E24" s="20">
        <v>0</v>
      </c>
      <c r="F24" s="20"/>
      <c r="G24" s="112">
        <v>0</v>
      </c>
      <c r="H24" s="20"/>
      <c r="I24" s="20">
        <v>0</v>
      </c>
    </row>
    <row r="25" spans="1:9" s="111" customFormat="1" ht="18.75">
      <c r="A25" s="110"/>
      <c r="C25" s="115"/>
      <c r="D25" s="20"/>
      <c r="E25" s="20"/>
      <c r="F25" s="20"/>
      <c r="G25" s="112"/>
      <c r="H25" s="20"/>
      <c r="I25" s="20"/>
    </row>
    <row r="26" s="1" customFormat="1" ht="18.75"/>
    <row r="27" spans="5:9" s="1" customFormat="1" ht="18.75">
      <c r="E27" s="26" t="s">
        <v>103</v>
      </c>
      <c r="I27" s="116" t="s">
        <v>105</v>
      </c>
    </row>
    <row r="28" spans="5:9" s="1" customFormat="1" ht="18.75">
      <c r="E28" s="26" t="s">
        <v>104</v>
      </c>
      <c r="I28" s="26" t="s">
        <v>106</v>
      </c>
    </row>
    <row r="29" spans="5:9" s="1" customFormat="1" ht="18.75">
      <c r="E29" s="26" t="s">
        <v>37</v>
      </c>
      <c r="I29" s="26" t="s">
        <v>107</v>
      </c>
    </row>
    <row r="30" spans="1:9" s="111" customFormat="1" ht="18.75">
      <c r="A30" s="110" t="s">
        <v>44</v>
      </c>
      <c r="B30" s="111" t="s">
        <v>101</v>
      </c>
      <c r="C30" s="115"/>
      <c r="D30" s="20"/>
      <c r="E30" s="20"/>
      <c r="F30" s="20"/>
      <c r="G30" s="115"/>
      <c r="H30" s="20"/>
      <c r="I30" s="20"/>
    </row>
    <row r="31" spans="2:9" s="111" customFormat="1" ht="18.75">
      <c r="B31" s="111" t="s">
        <v>102</v>
      </c>
      <c r="C31" s="115"/>
      <c r="D31" s="117"/>
      <c r="E31" s="118">
        <f>+BalanceSheet!H65</f>
        <v>0.30156883374075566</v>
      </c>
      <c r="F31" s="119"/>
      <c r="G31" s="120"/>
      <c r="H31" s="119"/>
      <c r="I31" s="118">
        <f>+BalanceSheet!J65</f>
        <v>0.25023362317046755</v>
      </c>
    </row>
    <row r="32" spans="3:9" s="111" customFormat="1" ht="18.75">
      <c r="C32" s="115"/>
      <c r="D32" s="117"/>
      <c r="E32" s="118"/>
      <c r="F32" s="119"/>
      <c r="G32" s="120"/>
      <c r="H32" s="119"/>
      <c r="I32" s="118"/>
    </row>
    <row r="33" spans="3:9" s="111" customFormat="1" ht="18.75">
      <c r="C33" s="115"/>
      <c r="D33" s="117"/>
      <c r="E33" s="118"/>
      <c r="F33" s="119"/>
      <c r="G33" s="120"/>
      <c r="H33" s="119"/>
      <c r="I33" s="118"/>
    </row>
    <row r="34" spans="3:9" s="111" customFormat="1" ht="18.75">
      <c r="C34" s="206" t="s">
        <v>0</v>
      </c>
      <c r="D34" s="206"/>
      <c r="E34" s="206"/>
      <c r="F34" s="101"/>
      <c r="G34" s="206" t="s">
        <v>1</v>
      </c>
      <c r="H34" s="206"/>
      <c r="I34" s="206"/>
    </row>
    <row r="35" spans="1:9" s="111" customFormat="1" ht="18.75">
      <c r="A35" s="110"/>
      <c r="C35" s="102">
        <f>+G35</f>
        <v>39447</v>
      </c>
      <c r="D35" s="103"/>
      <c r="E35" s="103">
        <f>+I35</f>
        <v>39082</v>
      </c>
      <c r="F35" s="104"/>
      <c r="G35" s="102">
        <v>39447</v>
      </c>
      <c r="H35" s="104"/>
      <c r="I35" s="103">
        <v>39082</v>
      </c>
    </row>
    <row r="36" spans="1:9" s="111" customFormat="1" ht="18.75">
      <c r="A36" s="110"/>
      <c r="C36" s="105" t="s">
        <v>4</v>
      </c>
      <c r="D36" s="106"/>
      <c r="E36" s="106" t="s">
        <v>4</v>
      </c>
      <c r="F36" s="101"/>
      <c r="G36" s="105" t="s">
        <v>4</v>
      </c>
      <c r="H36" s="101"/>
      <c r="I36" s="106" t="s">
        <v>4</v>
      </c>
    </row>
    <row r="37" spans="1:9" s="111" customFormat="1" ht="18.75">
      <c r="A37" s="110"/>
      <c r="C37" s="105"/>
      <c r="D37" s="106"/>
      <c r="E37" s="106"/>
      <c r="F37" s="101"/>
      <c r="G37" s="105"/>
      <c r="H37" s="101"/>
      <c r="I37" s="106"/>
    </row>
    <row r="38" spans="1:9" s="111" customFormat="1" ht="18.75">
      <c r="A38" s="110" t="s">
        <v>205</v>
      </c>
      <c r="B38" s="111" t="s">
        <v>206</v>
      </c>
      <c r="C38" s="115">
        <v>1293</v>
      </c>
      <c r="D38" s="20"/>
      <c r="E38" s="20">
        <v>823</v>
      </c>
      <c r="F38" s="20"/>
      <c r="G38" s="115">
        <v>3911</v>
      </c>
      <c r="H38" s="20"/>
      <c r="I38" s="20">
        <v>1851</v>
      </c>
    </row>
    <row r="39" spans="3:9" s="111" customFormat="1" ht="18.75">
      <c r="C39" s="115"/>
      <c r="D39" s="20"/>
      <c r="E39" s="20"/>
      <c r="F39" s="20"/>
      <c r="G39" s="115"/>
      <c r="H39" s="20"/>
      <c r="I39" s="20"/>
    </row>
    <row r="40" spans="1:9" s="111" customFormat="1" ht="18.75">
      <c r="A40" s="110" t="s">
        <v>208</v>
      </c>
      <c r="B40" s="111" t="s">
        <v>207</v>
      </c>
      <c r="C40" s="115">
        <v>22</v>
      </c>
      <c r="D40" s="20"/>
      <c r="E40" s="20">
        <v>10</v>
      </c>
      <c r="F40" s="20"/>
      <c r="G40" s="115">
        <v>49</v>
      </c>
      <c r="H40" s="20"/>
      <c r="I40" s="20">
        <v>27</v>
      </c>
    </row>
    <row r="41" spans="3:9" s="111" customFormat="1" ht="18.75">
      <c r="C41" s="115"/>
      <c r="D41" s="20"/>
      <c r="E41" s="20"/>
      <c r="F41" s="20"/>
      <c r="G41" s="115"/>
      <c r="H41" s="20"/>
      <c r="I41" s="20"/>
    </row>
    <row r="42" spans="3:9" s="111" customFormat="1" ht="18.75">
      <c r="C42" s="115"/>
      <c r="D42" s="20"/>
      <c r="E42" s="20"/>
      <c r="F42" s="20"/>
      <c r="G42" s="115"/>
      <c r="H42" s="20"/>
      <c r="I42" s="20"/>
    </row>
    <row r="43" spans="3:9" s="111" customFormat="1" ht="18.75">
      <c r="C43" s="115"/>
      <c r="D43" s="20"/>
      <c r="E43" s="20"/>
      <c r="F43" s="20"/>
      <c r="G43" s="115"/>
      <c r="H43" s="20"/>
      <c r="I43" s="20"/>
    </row>
    <row r="44" spans="3:9" s="111" customFormat="1" ht="18.75">
      <c r="C44" s="115"/>
      <c r="D44" s="20"/>
      <c r="E44" s="20"/>
      <c r="F44" s="20"/>
      <c r="G44" s="115"/>
      <c r="H44" s="20"/>
      <c r="I44" s="20"/>
    </row>
    <row r="45" spans="3:9" s="111" customFormat="1" ht="18.75">
      <c r="C45" s="115"/>
      <c r="D45" s="20"/>
      <c r="E45" s="20"/>
      <c r="F45" s="20"/>
      <c r="G45" s="115"/>
      <c r="H45" s="20"/>
      <c r="I45" s="20"/>
    </row>
    <row r="46" spans="3:9" s="111" customFormat="1" ht="18.75">
      <c r="C46" s="115"/>
      <c r="D46" s="20"/>
      <c r="E46" s="20"/>
      <c r="F46" s="20"/>
      <c r="G46" s="115"/>
      <c r="H46" s="20"/>
      <c r="I46" s="20"/>
    </row>
    <row r="47" spans="3:9" s="111" customFormat="1" ht="18.75">
      <c r="C47" s="115"/>
      <c r="D47" s="20"/>
      <c r="E47" s="20"/>
      <c r="F47" s="20"/>
      <c r="G47" s="115"/>
      <c r="H47" s="20"/>
      <c r="I47" s="20"/>
    </row>
    <row r="48" spans="3:9" s="111" customFormat="1" ht="18.75">
      <c r="C48" s="115"/>
      <c r="D48" s="20"/>
      <c r="E48" s="20"/>
      <c r="F48" s="20"/>
      <c r="G48" s="115"/>
      <c r="H48" s="20"/>
      <c r="I48" s="20"/>
    </row>
    <row r="49" spans="3:9" s="111" customFormat="1" ht="18.75">
      <c r="C49" s="115"/>
      <c r="D49" s="20"/>
      <c r="E49" s="20"/>
      <c r="F49" s="20"/>
      <c r="G49" s="115"/>
      <c r="H49" s="20"/>
      <c r="I49" s="20"/>
    </row>
    <row r="50" spans="3:9" s="111" customFormat="1" ht="18.75">
      <c r="C50" s="115"/>
      <c r="D50" s="20"/>
      <c r="E50" s="20"/>
      <c r="F50" s="20"/>
      <c r="G50" s="115"/>
      <c r="H50" s="20"/>
      <c r="I50" s="20"/>
    </row>
    <row r="51" spans="3:9" s="111" customFormat="1" ht="18.75">
      <c r="C51" s="115"/>
      <c r="D51" s="20"/>
      <c r="E51" s="20"/>
      <c r="F51" s="20"/>
      <c r="G51" s="115"/>
      <c r="H51" s="20"/>
      <c r="I51" s="20"/>
    </row>
    <row r="52" spans="3:9" s="111" customFormat="1" ht="18.75">
      <c r="C52" s="115"/>
      <c r="D52" s="20"/>
      <c r="E52" s="20"/>
      <c r="F52" s="20"/>
      <c r="G52" s="115"/>
      <c r="H52" s="20"/>
      <c r="I52" s="20"/>
    </row>
    <row r="53" spans="3:9" s="111" customFormat="1" ht="18.75">
      <c r="C53" s="115"/>
      <c r="D53" s="20"/>
      <c r="E53" s="20"/>
      <c r="F53" s="20"/>
      <c r="G53" s="115"/>
      <c r="H53" s="20"/>
      <c r="I53" s="20"/>
    </row>
    <row r="54" spans="1:9" s="111" customFormat="1" ht="18.75">
      <c r="A54" s="110"/>
      <c r="C54" s="115"/>
      <c r="D54" s="20"/>
      <c r="E54" s="20"/>
      <c r="F54" s="20"/>
      <c r="G54" s="115"/>
      <c r="H54" s="20"/>
      <c r="I54" s="20"/>
    </row>
    <row r="55" spans="3:9" s="111" customFormat="1" ht="18.75">
      <c r="C55" s="115"/>
      <c r="D55" s="20"/>
      <c r="E55" s="20"/>
      <c r="F55" s="20"/>
      <c r="G55" s="115"/>
      <c r="H55" s="20"/>
      <c r="I55" s="20"/>
    </row>
    <row r="56" spans="3:9" s="111" customFormat="1" ht="18.75">
      <c r="C56" s="115"/>
      <c r="D56" s="20"/>
      <c r="E56" s="20"/>
      <c r="F56" s="20"/>
      <c r="G56" s="115"/>
      <c r="H56" s="20"/>
      <c r="I56" s="20"/>
    </row>
    <row r="57" spans="3:9" s="111" customFormat="1" ht="18.75">
      <c r="C57" s="115"/>
      <c r="D57" s="20"/>
      <c r="E57" s="20"/>
      <c r="F57" s="20"/>
      <c r="G57" s="115"/>
      <c r="H57" s="20"/>
      <c r="I57" s="20"/>
    </row>
    <row r="58" spans="3:9" s="111" customFormat="1" ht="18.75">
      <c r="C58" s="120"/>
      <c r="D58" s="20"/>
      <c r="E58" s="119"/>
      <c r="F58" s="20"/>
      <c r="G58" s="120"/>
      <c r="H58" s="20"/>
      <c r="I58" s="119"/>
    </row>
    <row r="59" spans="3:9" s="111" customFormat="1" ht="18.75">
      <c r="C59" s="115"/>
      <c r="D59" s="20"/>
      <c r="E59" s="20"/>
      <c r="F59" s="20"/>
      <c r="G59" s="115"/>
      <c r="H59" s="20"/>
      <c r="I59" s="20"/>
    </row>
    <row r="60" spans="2:9" s="111" customFormat="1" ht="18.75">
      <c r="B60" s="110"/>
      <c r="C60" s="115"/>
      <c r="D60" s="20"/>
      <c r="E60" s="20"/>
      <c r="F60" s="20"/>
      <c r="G60" s="115"/>
      <c r="H60" s="20"/>
      <c r="I60" s="20"/>
    </row>
    <row r="61" spans="3:9" s="111" customFormat="1" ht="18.75">
      <c r="C61" s="115"/>
      <c r="D61" s="20"/>
      <c r="E61" s="20"/>
      <c r="F61" s="20"/>
      <c r="G61" s="115"/>
      <c r="H61" s="20"/>
      <c r="I61" s="20"/>
    </row>
    <row r="62" spans="3:9" s="111" customFormat="1" ht="18.75">
      <c r="C62" s="115"/>
      <c r="D62" s="20"/>
      <c r="E62" s="20"/>
      <c r="F62" s="20"/>
      <c r="G62" s="115"/>
      <c r="H62" s="20"/>
      <c r="I62" s="20"/>
    </row>
    <row r="63" spans="3:9" s="111" customFormat="1" ht="18.75">
      <c r="C63" s="115"/>
      <c r="D63" s="20"/>
      <c r="E63" s="20"/>
      <c r="F63" s="20"/>
      <c r="G63" s="115"/>
      <c r="H63" s="20"/>
      <c r="I63" s="20"/>
    </row>
    <row r="64" spans="3:9" s="111" customFormat="1" ht="18.75">
      <c r="C64" s="115"/>
      <c r="D64" s="20"/>
      <c r="E64" s="20"/>
      <c r="F64" s="20"/>
      <c r="G64" s="115"/>
      <c r="H64" s="20"/>
      <c r="I64" s="20"/>
    </row>
    <row r="65" spans="3:9" s="111" customFormat="1" ht="18.75">
      <c r="C65" s="115"/>
      <c r="D65" s="20"/>
      <c r="E65" s="20"/>
      <c r="F65" s="20"/>
      <c r="G65" s="115"/>
      <c r="H65" s="20"/>
      <c r="I65" s="20"/>
    </row>
    <row r="66" spans="3:9" s="111" customFormat="1" ht="18.75">
      <c r="C66" s="115"/>
      <c r="D66" s="20"/>
      <c r="E66" s="20"/>
      <c r="F66" s="20"/>
      <c r="G66" s="115"/>
      <c r="H66" s="20"/>
      <c r="I66" s="20"/>
    </row>
    <row r="67" spans="3:9" s="111" customFormat="1" ht="18.75">
      <c r="C67" s="115"/>
      <c r="D67" s="20"/>
      <c r="E67" s="20"/>
      <c r="F67" s="20"/>
      <c r="G67" s="115"/>
      <c r="H67" s="20"/>
      <c r="I67" s="20"/>
    </row>
    <row r="68" spans="3:9" s="111" customFormat="1" ht="18.75">
      <c r="C68" s="115"/>
      <c r="D68" s="20"/>
      <c r="E68" s="20"/>
      <c r="F68" s="20"/>
      <c r="G68" s="20"/>
      <c r="H68" s="20"/>
      <c r="I68" s="20"/>
    </row>
    <row r="69" spans="3:9" s="111" customFormat="1" ht="18.75">
      <c r="C69" s="115"/>
      <c r="D69" s="20"/>
      <c r="E69" s="20"/>
      <c r="F69" s="20"/>
      <c r="G69" s="20"/>
      <c r="H69" s="20"/>
      <c r="I69" s="20"/>
    </row>
    <row r="70" spans="3:9" s="111" customFormat="1" ht="18.75">
      <c r="C70" s="115"/>
      <c r="D70" s="20"/>
      <c r="E70" s="20"/>
      <c r="F70" s="20"/>
      <c r="G70" s="20"/>
      <c r="H70" s="20"/>
      <c r="I70" s="20"/>
    </row>
    <row r="71" spans="3:9" s="111" customFormat="1" ht="18.75">
      <c r="C71" s="115"/>
      <c r="D71" s="20"/>
      <c r="E71" s="20"/>
      <c r="F71" s="20"/>
      <c r="G71" s="20"/>
      <c r="H71" s="20"/>
      <c r="I71" s="20"/>
    </row>
    <row r="72" spans="3:9" s="111" customFormat="1" ht="18.75">
      <c r="C72" s="115"/>
      <c r="D72" s="20"/>
      <c r="E72" s="20"/>
      <c r="F72" s="20"/>
      <c r="G72" s="20"/>
      <c r="H72" s="20"/>
      <c r="I72" s="20"/>
    </row>
    <row r="73" spans="3:9" s="111" customFormat="1" ht="18.75">
      <c r="C73" s="115"/>
      <c r="D73" s="20"/>
      <c r="E73" s="20"/>
      <c r="F73" s="20"/>
      <c r="G73" s="20"/>
      <c r="H73" s="20"/>
      <c r="I73" s="20"/>
    </row>
    <row r="74" spans="3:9" s="111" customFormat="1" ht="18.75">
      <c r="C74" s="115"/>
      <c r="D74" s="20"/>
      <c r="E74" s="20"/>
      <c r="F74" s="20"/>
      <c r="G74" s="20"/>
      <c r="H74" s="20"/>
      <c r="I74" s="20"/>
    </row>
    <row r="75" spans="3:9" s="111" customFormat="1" ht="18.75">
      <c r="C75" s="115"/>
      <c r="D75" s="20"/>
      <c r="E75" s="20"/>
      <c r="F75" s="20"/>
      <c r="G75" s="20"/>
      <c r="H75" s="20"/>
      <c r="I75" s="20"/>
    </row>
    <row r="76" spans="3:9" s="111" customFormat="1" ht="18.75">
      <c r="C76" s="115"/>
      <c r="D76" s="20"/>
      <c r="E76" s="20"/>
      <c r="F76" s="20"/>
      <c r="G76" s="20"/>
      <c r="H76" s="20"/>
      <c r="I76" s="20"/>
    </row>
    <row r="77" spans="3:9" s="111" customFormat="1" ht="18.75">
      <c r="C77" s="115"/>
      <c r="D77" s="20"/>
      <c r="E77" s="20"/>
      <c r="F77" s="20"/>
      <c r="G77" s="20"/>
      <c r="H77" s="20"/>
      <c r="I77" s="20"/>
    </row>
    <row r="78" spans="3:9" s="111" customFormat="1" ht="18.75">
      <c r="C78" s="115"/>
      <c r="D78" s="20"/>
      <c r="E78" s="20"/>
      <c r="F78" s="20"/>
      <c r="G78" s="20"/>
      <c r="H78" s="20"/>
      <c r="I78" s="20"/>
    </row>
    <row r="79" spans="3:9" s="111" customFormat="1" ht="18.75">
      <c r="C79" s="115"/>
      <c r="D79" s="20"/>
      <c r="E79" s="20"/>
      <c r="F79" s="20"/>
      <c r="G79" s="20"/>
      <c r="H79" s="20"/>
      <c r="I79" s="20"/>
    </row>
    <row r="80" spans="3:9" s="111" customFormat="1" ht="18.75">
      <c r="C80" s="115"/>
      <c r="D80" s="20"/>
      <c r="E80" s="20"/>
      <c r="F80" s="20"/>
      <c r="G80" s="20"/>
      <c r="H80" s="20"/>
      <c r="I80" s="20"/>
    </row>
    <row r="81" spans="3:9" s="111" customFormat="1" ht="18.75">
      <c r="C81" s="121"/>
      <c r="D81" s="122"/>
      <c r="E81" s="122"/>
      <c r="F81" s="122"/>
      <c r="G81" s="122"/>
      <c r="H81" s="122"/>
      <c r="I81" s="122"/>
    </row>
    <row r="82" spans="3:9" s="111" customFormat="1" ht="18.75">
      <c r="C82" s="121"/>
      <c r="D82" s="122"/>
      <c r="E82" s="122"/>
      <c r="F82" s="122"/>
      <c r="G82" s="122"/>
      <c r="H82" s="122"/>
      <c r="I82" s="122"/>
    </row>
    <row r="83" spans="3:9" s="111" customFormat="1" ht="18.75">
      <c r="C83" s="121"/>
      <c r="D83" s="122"/>
      <c r="E83" s="122"/>
      <c r="F83" s="122"/>
      <c r="G83" s="122"/>
      <c r="H83" s="122"/>
      <c r="I83" s="122"/>
    </row>
    <row r="84" spans="3:9" s="111" customFormat="1" ht="18.75">
      <c r="C84" s="121"/>
      <c r="D84" s="122"/>
      <c r="E84" s="122"/>
      <c r="F84" s="122"/>
      <c r="G84" s="122"/>
      <c r="H84" s="122"/>
      <c r="I84" s="122"/>
    </row>
    <row r="85" spans="3:9" s="111" customFormat="1" ht="18.75">
      <c r="C85" s="121"/>
      <c r="D85" s="122"/>
      <c r="E85" s="122"/>
      <c r="F85" s="122"/>
      <c r="G85" s="122"/>
      <c r="H85" s="122"/>
      <c r="I85" s="122"/>
    </row>
    <row r="86" spans="3:9" s="111" customFormat="1" ht="18.75">
      <c r="C86" s="121"/>
      <c r="D86" s="122"/>
      <c r="E86" s="122"/>
      <c r="F86" s="122"/>
      <c r="G86" s="122"/>
      <c r="H86" s="122"/>
      <c r="I86" s="122"/>
    </row>
    <row r="87" spans="3:9" s="111" customFormat="1" ht="18.75">
      <c r="C87" s="121"/>
      <c r="D87" s="122"/>
      <c r="E87" s="122"/>
      <c r="F87" s="122"/>
      <c r="G87" s="122"/>
      <c r="H87" s="122"/>
      <c r="I87" s="122"/>
    </row>
    <row r="88" spans="3:9" s="111" customFormat="1" ht="18.75">
      <c r="C88" s="121"/>
      <c r="D88" s="122"/>
      <c r="E88" s="122"/>
      <c r="F88" s="122"/>
      <c r="G88" s="122"/>
      <c r="H88" s="122"/>
      <c r="I88" s="122"/>
    </row>
    <row r="89" spans="3:9" s="111" customFormat="1" ht="18.75">
      <c r="C89" s="121"/>
      <c r="D89" s="122"/>
      <c r="E89" s="122"/>
      <c r="F89" s="122"/>
      <c r="G89" s="122"/>
      <c r="H89" s="122"/>
      <c r="I89" s="122"/>
    </row>
    <row r="90" spans="3:9" s="111" customFormat="1" ht="18.75">
      <c r="C90" s="121"/>
      <c r="D90" s="122"/>
      <c r="E90" s="122"/>
      <c r="F90" s="122"/>
      <c r="G90" s="122"/>
      <c r="H90" s="122"/>
      <c r="I90" s="122"/>
    </row>
    <row r="91" spans="3:9" s="111" customFormat="1" ht="18.75">
      <c r="C91" s="121"/>
      <c r="D91" s="122"/>
      <c r="E91" s="122"/>
      <c r="F91" s="122"/>
      <c r="G91" s="122"/>
      <c r="H91" s="122"/>
      <c r="I91" s="122"/>
    </row>
    <row r="92" spans="3:9" s="111" customFormat="1" ht="18.75">
      <c r="C92" s="121"/>
      <c r="D92" s="122"/>
      <c r="E92" s="122"/>
      <c r="F92" s="122"/>
      <c r="G92" s="122"/>
      <c r="H92" s="122"/>
      <c r="I92" s="122"/>
    </row>
    <row r="93" spans="3:9" s="111" customFormat="1" ht="18.75">
      <c r="C93" s="121"/>
      <c r="D93" s="122"/>
      <c r="E93" s="122"/>
      <c r="F93" s="122"/>
      <c r="G93" s="122"/>
      <c r="H93" s="122"/>
      <c r="I93" s="122"/>
    </row>
    <row r="94" spans="3:9" s="111" customFormat="1" ht="18.75">
      <c r="C94" s="121"/>
      <c r="D94" s="122"/>
      <c r="E94" s="122"/>
      <c r="F94" s="122"/>
      <c r="G94" s="122"/>
      <c r="H94" s="122"/>
      <c r="I94" s="122"/>
    </row>
    <row r="95" spans="3:9" s="111" customFormat="1" ht="18.75">
      <c r="C95" s="121"/>
      <c r="D95" s="122"/>
      <c r="E95" s="122"/>
      <c r="F95" s="122"/>
      <c r="G95" s="122"/>
      <c r="H95" s="122"/>
      <c r="I95" s="122"/>
    </row>
    <row r="96" spans="3:9" s="111" customFormat="1" ht="18.75">
      <c r="C96" s="121"/>
      <c r="D96" s="122"/>
      <c r="E96" s="122"/>
      <c r="F96" s="122"/>
      <c r="G96" s="122"/>
      <c r="H96" s="122"/>
      <c r="I96" s="122"/>
    </row>
    <row r="97" spans="3:9" s="111" customFormat="1" ht="18.75">
      <c r="C97" s="121"/>
      <c r="D97" s="122"/>
      <c r="E97" s="122"/>
      <c r="F97" s="122"/>
      <c r="G97" s="122"/>
      <c r="H97" s="122"/>
      <c r="I97" s="122"/>
    </row>
    <row r="98" spans="3:9" s="111" customFormat="1" ht="18.75">
      <c r="C98" s="121"/>
      <c r="D98" s="122"/>
      <c r="E98" s="122"/>
      <c r="F98" s="122"/>
      <c r="G98" s="122"/>
      <c r="H98" s="122"/>
      <c r="I98" s="122"/>
    </row>
    <row r="99" spans="3:9" s="111" customFormat="1" ht="18.75">
      <c r="C99" s="121"/>
      <c r="D99" s="122"/>
      <c r="E99" s="122"/>
      <c r="F99" s="122"/>
      <c r="G99" s="122"/>
      <c r="H99" s="122"/>
      <c r="I99" s="122"/>
    </row>
    <row r="100" spans="3:9" s="111" customFormat="1" ht="18.75">
      <c r="C100" s="121"/>
      <c r="D100" s="122"/>
      <c r="E100" s="122"/>
      <c r="F100" s="122"/>
      <c r="G100" s="122"/>
      <c r="H100" s="122"/>
      <c r="I100" s="122"/>
    </row>
    <row r="101" spans="3:9" s="111" customFormat="1" ht="18.75">
      <c r="C101" s="121"/>
      <c r="D101" s="122"/>
      <c r="E101" s="122"/>
      <c r="F101" s="122"/>
      <c r="G101" s="122"/>
      <c r="H101" s="122"/>
      <c r="I101" s="122"/>
    </row>
    <row r="102" spans="3:9" s="111" customFormat="1" ht="18.75">
      <c r="C102" s="121"/>
      <c r="D102" s="122"/>
      <c r="E102" s="122"/>
      <c r="F102" s="122"/>
      <c r="G102" s="122"/>
      <c r="H102" s="122"/>
      <c r="I102" s="122"/>
    </row>
    <row r="103" spans="3:9" s="111" customFormat="1" ht="18.75">
      <c r="C103" s="121"/>
      <c r="D103" s="122"/>
      <c r="E103" s="122"/>
      <c r="F103" s="122"/>
      <c r="G103" s="122"/>
      <c r="H103" s="122"/>
      <c r="I103" s="122"/>
    </row>
    <row r="104" spans="3:9" s="111" customFormat="1" ht="18.75">
      <c r="C104" s="121"/>
      <c r="D104" s="122"/>
      <c r="E104" s="122"/>
      <c r="F104" s="122"/>
      <c r="G104" s="122"/>
      <c r="H104" s="122"/>
      <c r="I104" s="122"/>
    </row>
    <row r="105" spans="3:9" s="111" customFormat="1" ht="18.75">
      <c r="C105" s="121"/>
      <c r="D105" s="122"/>
      <c r="E105" s="122"/>
      <c r="F105" s="122"/>
      <c r="G105" s="122"/>
      <c r="H105" s="122"/>
      <c r="I105" s="122"/>
    </row>
    <row r="106" spans="3:9" s="111" customFormat="1" ht="18.75">
      <c r="C106" s="121"/>
      <c r="D106" s="122"/>
      <c r="E106" s="122"/>
      <c r="F106" s="122"/>
      <c r="G106" s="122"/>
      <c r="H106" s="122"/>
      <c r="I106" s="122"/>
    </row>
    <row r="107" spans="3:9" s="111" customFormat="1" ht="18.75">
      <c r="C107" s="121"/>
      <c r="D107" s="122"/>
      <c r="E107" s="122"/>
      <c r="F107" s="122"/>
      <c r="G107" s="122"/>
      <c r="H107" s="122"/>
      <c r="I107" s="122"/>
    </row>
    <row r="108" spans="3:9" s="111" customFormat="1" ht="18.75">
      <c r="C108" s="121"/>
      <c r="D108" s="122"/>
      <c r="E108" s="122"/>
      <c r="F108" s="122"/>
      <c r="G108" s="122"/>
      <c r="H108" s="122"/>
      <c r="I108" s="122"/>
    </row>
  </sheetData>
  <sheetProtection/>
  <printOptions/>
  <pageMargins left="0.6" right="0.2" top="0.5" bottom="0.5"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Q46"/>
  <sheetViews>
    <sheetView view="pageBreakPreview" zoomScaleNormal="75" zoomScaleSheetLayoutView="100" zoomScalePageLayoutView="0" workbookViewId="0" topLeftCell="A1">
      <selection activeCell="B10" sqref="B10"/>
    </sheetView>
  </sheetViews>
  <sheetFormatPr defaultColWidth="9.140625" defaultRowHeight="12.75"/>
  <cols>
    <col min="1" max="1" width="3.28125" style="1" customWidth="1"/>
    <col min="2" max="2" width="50.421875" style="1" customWidth="1"/>
    <col min="3" max="3" width="14.57421875" style="1" customWidth="1"/>
    <col min="4" max="4" width="2.140625" style="1" customWidth="1"/>
    <col min="5" max="5" width="14.00390625" style="1" customWidth="1"/>
    <col min="6" max="6" width="1.7109375" style="1" customWidth="1"/>
    <col min="7" max="7" width="14.57421875" style="1" customWidth="1"/>
    <col min="8" max="8" width="1.7109375" style="1" customWidth="1"/>
    <col min="9" max="9" width="16.7109375" style="1" customWidth="1"/>
    <col min="10" max="10" width="11.00390625" style="1" bestFit="1" customWidth="1"/>
    <col min="11" max="16384" width="9.140625" style="1" customWidth="1"/>
  </cols>
  <sheetData>
    <row r="1" ht="39" customHeight="1">
      <c r="I1" s="12"/>
    </row>
    <row r="2" spans="2:9" ht="18.75">
      <c r="B2" s="290" t="str">
        <f>+'format-pl a'!A2</f>
        <v>RCE Capital Berhad (Company No. 2444-M)</v>
      </c>
      <c r="C2" s="290"/>
      <c r="D2" s="290"/>
      <c r="E2" s="290"/>
      <c r="F2" s="290"/>
      <c r="G2" s="290"/>
      <c r="H2" s="290"/>
      <c r="I2" s="314" t="str">
        <f>+'format-pl a'!I2</f>
        <v>Interim Financial Report</v>
      </c>
    </row>
    <row r="3" spans="2:9" ht="18.75">
      <c r="B3" s="310" t="str">
        <f>+'format-pl a'!A3</f>
        <v>Incorporated in Malaysia</v>
      </c>
      <c r="C3" s="291"/>
      <c r="D3" s="291"/>
      <c r="E3" s="291"/>
      <c r="F3" s="291"/>
      <c r="G3" s="291"/>
      <c r="H3" s="291"/>
      <c r="I3" s="314" t="s">
        <v>258</v>
      </c>
    </row>
    <row r="4" spans="3:9" ht="19.5" thickBot="1">
      <c r="C4" s="24"/>
      <c r="D4" s="24"/>
      <c r="E4" s="24"/>
      <c r="F4" s="24"/>
      <c r="G4" s="24"/>
      <c r="H4" s="24"/>
      <c r="I4" s="24"/>
    </row>
    <row r="5" spans="2:9" ht="19.5" thickBot="1">
      <c r="B5" s="313" t="s">
        <v>28</v>
      </c>
      <c r="C5" s="315"/>
      <c r="D5" s="315"/>
      <c r="E5" s="315"/>
      <c r="F5" s="315"/>
      <c r="G5" s="315"/>
      <c r="H5" s="315"/>
      <c r="I5" s="315"/>
    </row>
    <row r="6" spans="3:9" ht="15" customHeight="1">
      <c r="C6" s="123"/>
      <c r="D6" s="123"/>
      <c r="E6" s="22"/>
      <c r="F6" s="22"/>
      <c r="G6" s="26"/>
      <c r="H6" s="26"/>
      <c r="I6" s="22"/>
    </row>
    <row r="7" spans="3:9" ht="15" customHeight="1">
      <c r="C7" s="123"/>
      <c r="D7" s="123"/>
      <c r="E7" s="22"/>
      <c r="F7" s="22"/>
      <c r="G7" s="26"/>
      <c r="H7" s="26"/>
      <c r="I7" s="22"/>
    </row>
    <row r="8" spans="3:9" ht="18.75" customHeight="1">
      <c r="C8" s="449" t="s">
        <v>0</v>
      </c>
      <c r="D8" s="449"/>
      <c r="E8" s="449"/>
      <c r="F8" s="12"/>
      <c r="G8" s="449" t="s">
        <v>1</v>
      </c>
      <c r="H8" s="449"/>
      <c r="I8" s="449"/>
    </row>
    <row r="9" spans="3:9" ht="16.5" customHeight="1">
      <c r="C9" s="323">
        <f>+G9</f>
        <v>39447</v>
      </c>
      <c r="D9" s="323"/>
      <c r="E9" s="325">
        <f>+I9</f>
        <v>39082</v>
      </c>
      <c r="F9" s="325"/>
      <c r="G9" s="323">
        <v>39447</v>
      </c>
      <c r="H9" s="323"/>
      <c r="I9" s="325">
        <v>39082</v>
      </c>
    </row>
    <row r="10" spans="3:9" ht="16.5" customHeight="1">
      <c r="C10" s="327" t="s">
        <v>2</v>
      </c>
      <c r="D10" s="327"/>
      <c r="E10" s="328" t="s">
        <v>2</v>
      </c>
      <c r="F10" s="328"/>
      <c r="G10" s="327" t="str">
        <f>+C10</f>
        <v> RM'000</v>
      </c>
      <c r="H10" s="327"/>
      <c r="I10" s="328" t="s">
        <v>2</v>
      </c>
    </row>
    <row r="11" spans="1:9" ht="15" customHeight="1">
      <c r="A11" s="13"/>
      <c r="B11" s="12"/>
      <c r="C11" s="12"/>
      <c r="D11" s="12"/>
      <c r="E11" s="12"/>
      <c r="F11" s="12"/>
      <c r="G11" s="13"/>
      <c r="H11" s="13"/>
      <c r="I11" s="12"/>
    </row>
    <row r="12" spans="1:10" ht="18" customHeight="1">
      <c r="A12" s="13"/>
      <c r="B12" s="124" t="s">
        <v>5</v>
      </c>
      <c r="C12" s="368">
        <f>33274</f>
        <v>33274</v>
      </c>
      <c r="D12" s="125"/>
      <c r="E12" s="366">
        <f>25029</f>
        <v>25029</v>
      </c>
      <c r="F12" s="125"/>
      <c r="G12" s="356">
        <v>95828</v>
      </c>
      <c r="H12" s="126"/>
      <c r="I12" s="361">
        <v>67697</v>
      </c>
      <c r="J12" s="27"/>
    </row>
    <row r="13" spans="1:9" ht="15" customHeight="1">
      <c r="A13" s="13"/>
      <c r="B13" s="127"/>
      <c r="C13" s="368"/>
      <c r="D13" s="125"/>
      <c r="E13" s="366"/>
      <c r="F13" s="125"/>
      <c r="G13" s="356"/>
      <c r="H13" s="126"/>
      <c r="I13" s="361"/>
    </row>
    <row r="14" spans="1:9" ht="18.75">
      <c r="A14" s="13"/>
      <c r="B14" s="124" t="s">
        <v>111</v>
      </c>
      <c r="C14" s="128">
        <v>0</v>
      </c>
      <c r="D14" s="125"/>
      <c r="E14" s="366">
        <f>20399</f>
        <v>20399</v>
      </c>
      <c r="F14" s="140"/>
      <c r="G14" s="128">
        <f>C14</f>
        <v>0</v>
      </c>
      <c r="H14" s="128"/>
      <c r="I14" s="361">
        <v>20399</v>
      </c>
    </row>
    <row r="15" spans="1:9" ht="17.25" customHeight="1">
      <c r="A15" s="13"/>
      <c r="B15" s="17" t="s">
        <v>25</v>
      </c>
      <c r="C15" s="368">
        <v>1832</v>
      </c>
      <c r="D15" s="125"/>
      <c r="E15" s="366">
        <f>915</f>
        <v>915</v>
      </c>
      <c r="F15" s="125"/>
      <c r="G15" s="356">
        <v>4886</v>
      </c>
      <c r="H15" s="126"/>
      <c r="I15" s="361">
        <v>2287</v>
      </c>
    </row>
    <row r="16" spans="1:11" ht="17.25" customHeight="1">
      <c r="A16" s="13"/>
      <c r="B16" s="124" t="s">
        <v>278</v>
      </c>
      <c r="C16" s="368">
        <v>-11244</v>
      </c>
      <c r="D16" s="125"/>
      <c r="E16" s="366">
        <v>-7751</v>
      </c>
      <c r="F16" s="140"/>
      <c r="G16" s="356">
        <f>-31328+49</f>
        <v>-31279</v>
      </c>
      <c r="H16" s="128"/>
      <c r="I16" s="361">
        <v>-18615</v>
      </c>
      <c r="J16" s="5"/>
      <c r="K16" s="5"/>
    </row>
    <row r="17" spans="1:9" ht="17.25" customHeight="1">
      <c r="A17" s="13"/>
      <c r="B17" s="17" t="s">
        <v>201</v>
      </c>
      <c r="C17" s="368">
        <v>-1884</v>
      </c>
      <c r="D17" s="125"/>
      <c r="E17" s="366">
        <f>-569</f>
        <v>-569</v>
      </c>
      <c r="F17" s="125"/>
      <c r="G17" s="356">
        <v>-5494</v>
      </c>
      <c r="H17" s="126"/>
      <c r="I17" s="361">
        <v>-1703</v>
      </c>
    </row>
    <row r="18" spans="1:9" ht="19.5" customHeight="1">
      <c r="A18" s="13"/>
      <c r="B18" s="17" t="s">
        <v>19</v>
      </c>
      <c r="C18" s="368"/>
      <c r="D18" s="125"/>
      <c r="E18" s="367"/>
      <c r="F18" s="125"/>
      <c r="G18" s="356"/>
      <c r="H18" s="126"/>
      <c r="I18" s="5"/>
    </row>
    <row r="19" spans="1:9" ht="16.5" customHeight="1">
      <c r="A19" s="13"/>
      <c r="B19" s="17" t="s">
        <v>202</v>
      </c>
      <c r="C19" s="368">
        <v>-197</v>
      </c>
      <c r="D19" s="125"/>
      <c r="E19" s="366">
        <f>-89</f>
        <v>-89</v>
      </c>
      <c r="F19" s="125"/>
      <c r="G19" s="356">
        <v>-521</v>
      </c>
      <c r="H19" s="126"/>
      <c r="I19" s="361">
        <v>-311</v>
      </c>
    </row>
    <row r="20" spans="1:9" ht="16.5" customHeight="1">
      <c r="A20" s="13"/>
      <c r="B20" s="17" t="s">
        <v>118</v>
      </c>
      <c r="C20" s="128">
        <v>0</v>
      </c>
      <c r="D20" s="125"/>
      <c r="E20" s="366">
        <f>-3506</f>
        <v>-3506</v>
      </c>
      <c r="F20" s="140"/>
      <c r="G20" s="128">
        <v>0</v>
      </c>
      <c r="H20" s="128"/>
      <c r="I20" s="361">
        <v>-3506</v>
      </c>
    </row>
    <row r="21" spans="1:9" ht="18.75" customHeight="1">
      <c r="A21" s="13"/>
      <c r="B21" s="17" t="s">
        <v>26</v>
      </c>
      <c r="C21" s="368">
        <f>-18179+3500+11244</f>
        <v>-3435</v>
      </c>
      <c r="D21" s="125"/>
      <c r="E21" s="366">
        <f>-9019+60-651+7751</f>
        <v>-1859</v>
      </c>
      <c r="F21" s="125"/>
      <c r="G21" s="356">
        <v>-15447</v>
      </c>
      <c r="H21" s="126"/>
      <c r="I21" s="361">
        <f>-29452-1967+18615</f>
        <v>-12804</v>
      </c>
    </row>
    <row r="22" spans="1:9" ht="15" customHeight="1">
      <c r="A22" s="13"/>
      <c r="B22" s="17"/>
      <c r="C22" s="369"/>
      <c r="D22" s="125"/>
      <c r="E22" s="362"/>
      <c r="F22" s="125"/>
      <c r="G22" s="357"/>
      <c r="H22" s="126"/>
      <c r="I22" s="362"/>
    </row>
    <row r="23" spans="1:9" ht="17.25" customHeight="1">
      <c r="A23" s="13"/>
      <c r="B23" s="131" t="s">
        <v>27</v>
      </c>
      <c r="C23" s="368">
        <f>SUM(C12:C22)</f>
        <v>18346</v>
      </c>
      <c r="D23" s="132"/>
      <c r="E23" s="361">
        <f>SUM(E12:E22)</f>
        <v>32569</v>
      </c>
      <c r="F23" s="132"/>
      <c r="G23" s="356">
        <f>SUM(G12:G22)</f>
        <v>47973</v>
      </c>
      <c r="H23" s="133"/>
      <c r="I23" s="361">
        <f>+SUM(I12:I22)</f>
        <v>53444</v>
      </c>
    </row>
    <row r="24" spans="1:9" ht="17.25" customHeight="1">
      <c r="A24" s="13"/>
      <c r="B24" s="17" t="s">
        <v>20</v>
      </c>
      <c r="C24" s="368">
        <v>-22</v>
      </c>
      <c r="D24" s="125"/>
      <c r="E24" s="361">
        <v>-10</v>
      </c>
      <c r="F24" s="125"/>
      <c r="G24" s="356">
        <v>-49</v>
      </c>
      <c r="H24" s="126"/>
      <c r="I24" s="361">
        <v>-27</v>
      </c>
    </row>
    <row r="25" spans="1:9" ht="15" customHeight="1">
      <c r="A25" s="13"/>
      <c r="B25" s="10"/>
      <c r="C25" s="369"/>
      <c r="D25" s="125"/>
      <c r="E25" s="362"/>
      <c r="F25" s="125"/>
      <c r="G25" s="357"/>
      <c r="H25" s="126"/>
      <c r="I25" s="362"/>
    </row>
    <row r="26" spans="1:17" ht="17.25" customHeight="1">
      <c r="A26" s="22"/>
      <c r="B26" s="14" t="s">
        <v>49</v>
      </c>
      <c r="C26" s="370">
        <f>SUM(C23:C25)</f>
        <v>18324</v>
      </c>
      <c r="D26" s="15"/>
      <c r="E26" s="363">
        <f>SUM(E23:E25)</f>
        <v>32559</v>
      </c>
      <c r="F26" s="19"/>
      <c r="G26" s="358">
        <f>SUM(G23:G25)</f>
        <v>47924</v>
      </c>
      <c r="H26" s="15"/>
      <c r="I26" s="363">
        <f>SUM(I23:I24)</f>
        <v>53417</v>
      </c>
      <c r="J26" s="168"/>
      <c r="K26" s="168"/>
      <c r="L26" s="168"/>
      <c r="M26" s="168"/>
      <c r="N26" s="168"/>
      <c r="O26" s="168"/>
      <c r="P26" s="168"/>
      <c r="Q26" s="168"/>
    </row>
    <row r="27" spans="1:9" ht="18" customHeight="1">
      <c r="A27" s="13"/>
      <c r="B27" s="10" t="s">
        <v>47</v>
      </c>
      <c r="C27" s="368">
        <f>-2387-910</f>
        <v>-3297</v>
      </c>
      <c r="D27" s="125"/>
      <c r="E27" s="361">
        <v>-2708</v>
      </c>
      <c r="F27" s="125"/>
      <c r="G27" s="356">
        <f>-9051-910</f>
        <v>-9961</v>
      </c>
      <c r="H27" s="126"/>
      <c r="I27" s="361">
        <v>-5975</v>
      </c>
    </row>
    <row r="28" spans="1:9" ht="15" customHeight="1">
      <c r="A28" s="13"/>
      <c r="B28" s="10"/>
      <c r="C28" s="371"/>
      <c r="D28" s="132"/>
      <c r="E28" s="364"/>
      <c r="F28" s="135"/>
      <c r="G28" s="359"/>
      <c r="H28" s="136"/>
      <c r="I28" s="364"/>
    </row>
    <row r="29" spans="1:13" ht="18.75" customHeight="1" thickBot="1">
      <c r="A29" s="13"/>
      <c r="B29" s="14" t="s">
        <v>62</v>
      </c>
      <c r="C29" s="372">
        <f>SUM(C26:C28)</f>
        <v>15027</v>
      </c>
      <c r="D29" s="132"/>
      <c r="E29" s="365">
        <f>SUM(E26:E28)</f>
        <v>29851</v>
      </c>
      <c r="F29" s="132"/>
      <c r="G29" s="360">
        <f>SUM(G26:G28)</f>
        <v>37963</v>
      </c>
      <c r="H29" s="133"/>
      <c r="I29" s="365">
        <f>SUM(I26:I28)</f>
        <v>47442</v>
      </c>
      <c r="J29" s="168"/>
      <c r="K29" s="168"/>
      <c r="L29" s="168"/>
      <c r="M29" s="168"/>
    </row>
    <row r="30" spans="1:9" ht="15" customHeight="1" thickTop="1">
      <c r="A30" s="13"/>
      <c r="B30" s="14"/>
      <c r="C30" s="108"/>
      <c r="D30" s="132"/>
      <c r="E30" s="109"/>
      <c r="F30" s="132"/>
      <c r="G30" s="108"/>
      <c r="H30" s="133"/>
      <c r="I30" s="109"/>
    </row>
    <row r="31" spans="1:9" ht="15" customHeight="1">
      <c r="A31" s="13"/>
      <c r="B31" s="14" t="s">
        <v>63</v>
      </c>
      <c r="C31" s="108"/>
      <c r="D31" s="132"/>
      <c r="E31" s="109"/>
      <c r="F31" s="132"/>
      <c r="G31" s="108"/>
      <c r="H31" s="133"/>
      <c r="I31" s="109"/>
    </row>
    <row r="32" spans="1:9" ht="18" customHeight="1">
      <c r="A32" s="13"/>
      <c r="B32" s="10" t="s">
        <v>64</v>
      </c>
      <c r="C32" s="373">
        <f>C29</f>
        <v>15027</v>
      </c>
      <c r="D32" s="377"/>
      <c r="E32" s="375">
        <f>E29</f>
        <v>29851</v>
      </c>
      <c r="F32" s="377"/>
      <c r="G32" s="373">
        <f>G29</f>
        <v>37963</v>
      </c>
      <c r="H32" s="378"/>
      <c r="I32" s="375">
        <f>I29</f>
        <v>47442</v>
      </c>
    </row>
    <row r="33" spans="1:9" ht="15" customHeight="1" hidden="1">
      <c r="A33" s="13"/>
      <c r="B33" s="10" t="s">
        <v>65</v>
      </c>
      <c r="C33" s="137">
        <v>0</v>
      </c>
      <c r="D33" s="132"/>
      <c r="E33" s="109">
        <v>0</v>
      </c>
      <c r="F33" s="132"/>
      <c r="G33" s="137">
        <v>0</v>
      </c>
      <c r="H33" s="133"/>
      <c r="I33" s="109">
        <f>E33</f>
        <v>0</v>
      </c>
    </row>
    <row r="34" spans="1:9" ht="15" customHeight="1">
      <c r="A34" s="13"/>
      <c r="B34" s="10"/>
      <c r="C34" s="129"/>
      <c r="D34" s="132"/>
      <c r="E34" s="130"/>
      <c r="F34" s="132"/>
      <c r="G34" s="108"/>
      <c r="H34" s="133"/>
      <c r="I34" s="109"/>
    </row>
    <row r="35" spans="1:9" ht="19.5" customHeight="1" thickBot="1">
      <c r="A35" s="13"/>
      <c r="B35" s="10"/>
      <c r="C35" s="372">
        <f>SUM(C32:C34)</f>
        <v>15027</v>
      </c>
      <c r="D35" s="377"/>
      <c r="E35" s="365">
        <f>SUM(E32:E34)</f>
        <v>29851</v>
      </c>
      <c r="F35" s="377"/>
      <c r="G35" s="372">
        <f>SUM(G32:G34)</f>
        <v>37963</v>
      </c>
      <c r="H35" s="378"/>
      <c r="I35" s="365">
        <f>SUM(I32:I34)</f>
        <v>47442</v>
      </c>
    </row>
    <row r="36" spans="1:9" ht="15" customHeight="1" thickTop="1">
      <c r="A36" s="22"/>
      <c r="B36" s="10"/>
      <c r="C36" s="370"/>
      <c r="D36" s="370"/>
      <c r="E36" s="363"/>
      <c r="F36" s="379"/>
      <c r="G36" s="370"/>
      <c r="H36" s="379"/>
      <c r="I36" s="363"/>
    </row>
    <row r="37" spans="1:9" ht="18.75">
      <c r="A37" s="22"/>
      <c r="B37" s="14" t="s">
        <v>88</v>
      </c>
      <c r="C37" s="15"/>
      <c r="D37" s="15"/>
      <c r="E37" s="8"/>
      <c r="F37" s="138"/>
      <c r="G37" s="15"/>
      <c r="H37" s="138"/>
      <c r="I37" s="8"/>
    </row>
    <row r="38" spans="1:9" ht="19.5" customHeight="1">
      <c r="A38" s="22"/>
      <c r="B38" s="14" t="s">
        <v>89</v>
      </c>
      <c r="C38" s="15"/>
      <c r="D38" s="15"/>
      <c r="E38" s="8"/>
      <c r="F38" s="138"/>
      <c r="G38" s="15"/>
      <c r="H38" s="138"/>
      <c r="I38" s="8"/>
    </row>
    <row r="39" spans="1:9" ht="20.25" customHeight="1" thickBot="1">
      <c r="A39" s="13"/>
      <c r="B39" s="1" t="s">
        <v>66</v>
      </c>
      <c r="C39" s="139">
        <f>(C29/(BalanceSheet!H39*10))*100</f>
        <v>2.3249373394807686</v>
      </c>
      <c r="D39" s="140"/>
      <c r="E39" s="141">
        <f>+notes!J354</f>
        <v>4.6382373734627125</v>
      </c>
      <c r="F39" s="140"/>
      <c r="G39" s="139">
        <f>(G29/(BalanceSheet!H39*10))*100</f>
        <v>5.873534053284649</v>
      </c>
      <c r="H39" s="140"/>
      <c r="I39" s="141">
        <f>+notes!N354</f>
        <v>7.532126084761424</v>
      </c>
    </row>
    <row r="40" spans="1:9" ht="15" customHeight="1" thickTop="1">
      <c r="A40" s="22"/>
      <c r="B40" s="22" t="s">
        <v>11</v>
      </c>
      <c r="C40" s="15"/>
      <c r="D40" s="15"/>
      <c r="E40" s="19"/>
      <c r="F40" s="19"/>
      <c r="G40" s="15"/>
      <c r="H40" s="15"/>
      <c r="I40" s="19"/>
    </row>
    <row r="41" spans="1:9" ht="18.75" customHeight="1" thickBot="1">
      <c r="A41" s="22"/>
      <c r="B41" s="10" t="s">
        <v>256</v>
      </c>
      <c r="C41" s="142" t="s">
        <v>7</v>
      </c>
      <c r="D41" s="112"/>
      <c r="E41" s="142" t="s">
        <v>7</v>
      </c>
      <c r="F41" s="19"/>
      <c r="G41" s="142" t="s">
        <v>7</v>
      </c>
      <c r="H41" s="112"/>
      <c r="I41" s="142" t="s">
        <v>7</v>
      </c>
    </row>
    <row r="42" ht="19.5" thickTop="1"/>
    <row r="46" ht="18.75">
      <c r="B46" s="143"/>
    </row>
  </sheetData>
  <sheetProtection/>
  <mergeCells count="2">
    <mergeCell ref="C8:E8"/>
    <mergeCell ref="G8:I8"/>
  </mergeCells>
  <printOptions/>
  <pageMargins left="0.4" right="0.2" top="0.5" bottom="0.5" header="0.31496062992126" footer="0.54"/>
  <pageSetup fitToHeight="1" fitToWidth="1" horizontalDpi="600" verticalDpi="600" orientation="portrait" paperSize="9" scale="83" r:id="rId2"/>
  <ignoredErrors>
    <ignoredError sqref="I28:I31 G25 I25:I26 I34:I38 G33:G38 E28 E25 E34:E38 F23:F38 H23:H38 C30:C31 C25 C28 D23:D38 C33:C34 G28 G30:G31 E30:E31 C36:C38" emptyCellReference="1"/>
  </ignoredErrors>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2:U73"/>
  <sheetViews>
    <sheetView view="pageBreakPreview" zoomScaleSheetLayoutView="100" zoomScalePageLayoutView="0" workbookViewId="0" topLeftCell="A1">
      <selection activeCell="A11" sqref="A11"/>
    </sheetView>
  </sheetViews>
  <sheetFormatPr defaultColWidth="9.140625" defaultRowHeight="17.25" customHeight="1"/>
  <cols>
    <col min="1" max="1" width="3.28125" style="1" customWidth="1"/>
    <col min="2" max="2" width="3.421875" style="1" customWidth="1"/>
    <col min="3" max="3" width="22.28125" style="1" customWidth="1"/>
    <col min="4" max="5" width="13.7109375" style="1" customWidth="1"/>
    <col min="6" max="6" width="15.7109375" style="1" customWidth="1"/>
    <col min="7" max="7" width="1.28515625" style="1" customWidth="1"/>
    <col min="8" max="8" width="15.8515625" style="1" customWidth="1"/>
    <col min="9" max="9" width="0.85546875" style="1" customWidth="1"/>
    <col min="10" max="10" width="16.140625" style="1" bestFit="1" customWidth="1"/>
    <col min="11" max="11" width="0.42578125" style="1" customWidth="1"/>
    <col min="12" max="12" width="17.00390625" style="1" customWidth="1"/>
    <col min="13" max="13" width="19.8515625" style="1" customWidth="1"/>
    <col min="14" max="14" width="17.421875" style="1" customWidth="1"/>
    <col min="15" max="15" width="23.140625" style="1" customWidth="1"/>
    <col min="16" max="16" width="18.421875" style="1" customWidth="1"/>
    <col min="17" max="17" width="16.28125" style="2" customWidth="1"/>
    <col min="18" max="18" width="10.00390625" style="1" customWidth="1"/>
    <col min="19" max="19" width="10.140625" style="1" customWidth="1"/>
    <col min="20" max="20" width="2.140625" style="1" customWidth="1"/>
    <col min="21" max="16384" width="9.140625" style="1" customWidth="1"/>
  </cols>
  <sheetData>
    <row r="1" ht="39" customHeight="1"/>
    <row r="2" spans="2:11" ht="21" customHeight="1">
      <c r="B2" s="144" t="str">
        <f>+'Income Statement'!B2</f>
        <v>RCE Capital Berhad (Company No. 2444-M)</v>
      </c>
      <c r="C2" s="18"/>
      <c r="D2" s="18"/>
      <c r="E2" s="18"/>
      <c r="F2" s="18"/>
      <c r="G2" s="18"/>
      <c r="H2" s="18"/>
      <c r="I2" s="18"/>
      <c r="J2" s="314" t="str">
        <f>+'Income Statement'!I2</f>
        <v>Interim Financial Report</v>
      </c>
      <c r="K2" s="18"/>
    </row>
    <row r="3" spans="2:11" ht="17.25" customHeight="1">
      <c r="B3" s="310" t="str">
        <f>+'Income Statement'!B3</f>
        <v>Incorporated in Malaysia</v>
      </c>
      <c r="C3" s="24"/>
      <c r="D3" s="24"/>
      <c r="E3" s="24"/>
      <c r="F3" s="24"/>
      <c r="G3" s="24"/>
      <c r="H3" s="24"/>
      <c r="I3" s="24"/>
      <c r="J3" s="314" t="s">
        <v>258</v>
      </c>
      <c r="K3" s="24"/>
    </row>
    <row r="4" spans="3:11" ht="17.25" customHeight="1" thickBot="1">
      <c r="C4" s="24"/>
      <c r="D4" s="24"/>
      <c r="E4" s="24"/>
      <c r="F4" s="24"/>
      <c r="G4" s="24"/>
      <c r="H4" s="24"/>
      <c r="I4" s="24"/>
      <c r="J4" s="24"/>
      <c r="K4" s="24"/>
    </row>
    <row r="5" spans="2:11" ht="17.25" customHeight="1" thickBot="1">
      <c r="B5" s="316" t="s">
        <v>271</v>
      </c>
      <c r="C5" s="315"/>
      <c r="D5" s="315"/>
      <c r="E5" s="315"/>
      <c r="F5" s="315"/>
      <c r="G5" s="315"/>
      <c r="H5" s="315"/>
      <c r="I5" s="315"/>
      <c r="J5" s="315"/>
      <c r="K5" s="26"/>
    </row>
    <row r="6" spans="2:11" ht="12.75" customHeight="1">
      <c r="B6" s="14"/>
      <c r="C6" s="26"/>
      <c r="D6" s="26"/>
      <c r="E6" s="26"/>
      <c r="F6" s="26"/>
      <c r="G6" s="26"/>
      <c r="H6" s="26"/>
      <c r="I6" s="26"/>
      <c r="J6" s="26"/>
      <c r="K6" s="26"/>
    </row>
    <row r="7" spans="2:10" ht="17.25" customHeight="1">
      <c r="B7" s="14"/>
      <c r="C7" s="10"/>
      <c r="D7" s="10"/>
      <c r="E7" s="10"/>
      <c r="F7" s="10"/>
      <c r="G7" s="15"/>
      <c r="H7" s="450"/>
      <c r="I7" s="449"/>
      <c r="J7" s="449"/>
    </row>
    <row r="8" spans="1:10" ht="17.25" customHeight="1">
      <c r="A8" s="10"/>
      <c r="B8" s="10"/>
      <c r="C8" s="10"/>
      <c r="D8" s="10"/>
      <c r="E8" s="10"/>
      <c r="F8" s="10"/>
      <c r="H8" s="323" t="s">
        <v>3</v>
      </c>
      <c r="I8" s="112"/>
      <c r="J8" s="390" t="s">
        <v>3</v>
      </c>
    </row>
    <row r="9" spans="1:10" ht="17.25" customHeight="1">
      <c r="A9" s="10"/>
      <c r="B9" s="10"/>
      <c r="C9" s="10"/>
      <c r="D9" s="10"/>
      <c r="E9" s="10"/>
      <c r="F9" s="10"/>
      <c r="H9" s="323">
        <v>39447</v>
      </c>
      <c r="I9" s="327"/>
      <c r="J9" s="390" t="s">
        <v>137</v>
      </c>
    </row>
    <row r="10" spans="1:10" ht="17.25" customHeight="1">
      <c r="A10" s="10"/>
      <c r="B10" s="10"/>
      <c r="C10" s="10"/>
      <c r="D10" s="10"/>
      <c r="E10" s="10"/>
      <c r="F10" s="10"/>
      <c r="H10" s="327" t="s">
        <v>2</v>
      </c>
      <c r="I10" s="327"/>
      <c r="J10" s="390" t="s">
        <v>2</v>
      </c>
    </row>
    <row r="11" spans="1:10" ht="17.25" customHeight="1">
      <c r="A11" s="10"/>
      <c r="B11" s="14" t="s">
        <v>67</v>
      </c>
      <c r="C11" s="10"/>
      <c r="D11" s="10"/>
      <c r="E11" s="10"/>
      <c r="F11" s="10"/>
      <c r="H11" s="18"/>
      <c r="I11" s="18"/>
      <c r="J11" s="391"/>
    </row>
    <row r="12" spans="1:10" ht="10.5" customHeight="1">
      <c r="A12" s="10"/>
      <c r="B12" s="14"/>
      <c r="C12" s="10"/>
      <c r="D12" s="10"/>
      <c r="E12" s="10"/>
      <c r="F12" s="10"/>
      <c r="H12" s="18"/>
      <c r="I12" s="18"/>
      <c r="J12" s="391"/>
    </row>
    <row r="13" spans="1:10" ht="17.25" customHeight="1">
      <c r="A13" s="10"/>
      <c r="B13" s="14" t="s">
        <v>72</v>
      </c>
      <c r="C13" s="10"/>
      <c r="D13" s="10"/>
      <c r="E13" s="10"/>
      <c r="F13" s="10"/>
      <c r="H13" s="18"/>
      <c r="I13" s="18"/>
      <c r="J13" s="391"/>
    </row>
    <row r="14" spans="1:10" ht="10.5" customHeight="1">
      <c r="A14" s="10"/>
      <c r="B14" s="14"/>
      <c r="C14" s="10"/>
      <c r="D14" s="10"/>
      <c r="E14" s="10"/>
      <c r="F14" s="10"/>
      <c r="H14" s="145"/>
      <c r="I14" s="18"/>
      <c r="J14" s="392"/>
    </row>
    <row r="15" spans="1:18" ht="19.5" customHeight="1">
      <c r="A15" s="10"/>
      <c r="B15" s="10" t="s">
        <v>78</v>
      </c>
      <c r="C15" s="11"/>
      <c r="D15" s="10"/>
      <c r="E15" s="10"/>
      <c r="F15" s="10"/>
      <c r="H15" s="380">
        <v>3155</v>
      </c>
      <c r="I15" s="15"/>
      <c r="J15" s="393">
        <v>1759</v>
      </c>
      <c r="N15" s="3"/>
      <c r="O15" s="3"/>
      <c r="P15" s="3"/>
      <c r="Q15" s="4"/>
      <c r="R15" s="3"/>
    </row>
    <row r="16" spans="1:18" ht="17.25" customHeight="1">
      <c r="A16" s="10"/>
      <c r="B16" s="10" t="s">
        <v>82</v>
      </c>
      <c r="C16" s="11"/>
      <c r="D16" s="10"/>
      <c r="E16" s="10"/>
      <c r="F16" s="10"/>
      <c r="H16" s="381">
        <v>1707</v>
      </c>
      <c r="I16" s="15"/>
      <c r="J16" s="394">
        <v>1735</v>
      </c>
      <c r="N16" s="3"/>
      <c r="O16" s="3"/>
      <c r="P16" s="3"/>
      <c r="Q16" s="4"/>
      <c r="R16" s="3"/>
    </row>
    <row r="17" spans="1:18" ht="17.25" customHeight="1">
      <c r="A17" s="10"/>
      <c r="B17" s="10" t="s">
        <v>79</v>
      </c>
      <c r="C17" s="11"/>
      <c r="D17" s="10"/>
      <c r="E17" s="10"/>
      <c r="F17" s="10"/>
      <c r="H17" s="381">
        <v>28677</v>
      </c>
      <c r="I17" s="15"/>
      <c r="J17" s="394">
        <v>28677</v>
      </c>
      <c r="N17" s="3"/>
      <c r="O17" s="3"/>
      <c r="P17" s="3"/>
      <c r="Q17" s="4"/>
      <c r="R17" s="3"/>
    </row>
    <row r="18" spans="1:20" ht="17.25" customHeight="1">
      <c r="A18" s="10"/>
      <c r="B18" s="10" t="s">
        <v>33</v>
      </c>
      <c r="C18" s="11"/>
      <c r="D18" s="10"/>
      <c r="E18" s="10"/>
      <c r="F18" s="10"/>
      <c r="H18" s="381">
        <v>565418</v>
      </c>
      <c r="I18" s="15"/>
      <c r="J18" s="394">
        <v>368968</v>
      </c>
      <c r="N18" s="3"/>
      <c r="O18" s="3"/>
      <c r="P18" s="3"/>
      <c r="Q18" s="4"/>
      <c r="R18" s="3"/>
      <c r="S18" s="3"/>
      <c r="T18" s="3"/>
    </row>
    <row r="19" spans="1:18" ht="17.25" customHeight="1">
      <c r="A19" s="10"/>
      <c r="B19" s="10" t="s">
        <v>139</v>
      </c>
      <c r="C19" s="11"/>
      <c r="D19" s="10"/>
      <c r="E19" s="10"/>
      <c r="F19" s="10"/>
      <c r="H19" s="381">
        <v>31557</v>
      </c>
      <c r="I19" s="15"/>
      <c r="J19" s="394">
        <v>31557</v>
      </c>
      <c r="N19" s="3"/>
      <c r="O19" s="3"/>
      <c r="P19" s="3"/>
      <c r="Q19" s="4"/>
      <c r="R19" s="3"/>
    </row>
    <row r="20" spans="1:18" ht="17.25" customHeight="1">
      <c r="A20" s="10"/>
      <c r="B20" s="10" t="s">
        <v>80</v>
      </c>
      <c r="C20" s="11"/>
      <c r="D20" s="10"/>
      <c r="E20" s="10"/>
      <c r="F20" s="10"/>
      <c r="H20" s="381">
        <v>5368</v>
      </c>
      <c r="I20" s="15"/>
      <c r="J20" s="394">
        <v>7892</v>
      </c>
      <c r="N20" s="3"/>
      <c r="O20" s="3"/>
      <c r="P20" s="3"/>
      <c r="Q20" s="4"/>
      <c r="R20" s="3"/>
    </row>
    <row r="21" spans="1:18" ht="19.5" customHeight="1">
      <c r="A21" s="10"/>
      <c r="B21" s="10"/>
      <c r="C21" s="11"/>
      <c r="D21" s="10"/>
      <c r="E21" s="10"/>
      <c r="F21" s="10"/>
      <c r="H21" s="382">
        <f>SUM(H15:H20)</f>
        <v>635882</v>
      </c>
      <c r="I21" s="15"/>
      <c r="J21" s="395">
        <f>SUM(J15:J20)</f>
        <v>440588</v>
      </c>
      <c r="N21" s="3"/>
      <c r="O21" s="3"/>
      <c r="P21" s="3"/>
      <c r="Q21" s="4"/>
      <c r="R21" s="3"/>
    </row>
    <row r="22" spans="1:10" ht="11.25" customHeight="1">
      <c r="A22" s="10"/>
      <c r="B22" s="14"/>
      <c r="C22" s="14"/>
      <c r="D22" s="10"/>
      <c r="E22" s="10"/>
      <c r="F22" s="10"/>
      <c r="H22" s="134"/>
      <c r="I22" s="15"/>
      <c r="J22" s="363"/>
    </row>
    <row r="23" spans="1:10" ht="17.25" customHeight="1">
      <c r="A23" s="10"/>
      <c r="B23" s="14" t="s">
        <v>73</v>
      </c>
      <c r="C23" s="11"/>
      <c r="D23" s="10"/>
      <c r="E23" s="10"/>
      <c r="F23" s="10"/>
      <c r="H23" s="134"/>
      <c r="I23" s="15"/>
      <c r="J23" s="363"/>
    </row>
    <row r="24" spans="1:10" ht="7.5" customHeight="1">
      <c r="A24" s="10"/>
      <c r="B24" s="14"/>
      <c r="C24" s="11"/>
      <c r="D24" s="10"/>
      <c r="E24" s="10"/>
      <c r="F24" s="10"/>
      <c r="H24" s="134"/>
      <c r="I24" s="15"/>
      <c r="J24" s="363"/>
    </row>
    <row r="25" spans="1:10" ht="19.5" customHeight="1">
      <c r="A25" s="10"/>
      <c r="B25" s="1" t="s">
        <v>123</v>
      </c>
      <c r="D25" s="10"/>
      <c r="E25" s="10"/>
      <c r="F25" s="10"/>
      <c r="H25" s="380">
        <v>8029</v>
      </c>
      <c r="I25" s="15"/>
      <c r="J25" s="393">
        <v>8500</v>
      </c>
    </row>
    <row r="26" spans="1:10" ht="17.25" customHeight="1">
      <c r="A26" s="10"/>
      <c r="B26" s="1" t="s">
        <v>121</v>
      </c>
      <c r="D26" s="10"/>
      <c r="E26" s="10"/>
      <c r="F26" s="10"/>
      <c r="H26" s="381">
        <v>21835</v>
      </c>
      <c r="I26" s="15"/>
      <c r="J26" s="394">
        <v>15035</v>
      </c>
    </row>
    <row r="27" spans="1:18" ht="17.25" customHeight="1">
      <c r="A27" s="10"/>
      <c r="B27" s="10" t="s">
        <v>33</v>
      </c>
      <c r="D27" s="10"/>
      <c r="E27" s="10"/>
      <c r="F27" s="10"/>
      <c r="H27" s="381">
        <v>61849</v>
      </c>
      <c r="I27" s="15"/>
      <c r="J27" s="394">
        <v>45669</v>
      </c>
      <c r="M27" s="412"/>
      <c r="N27" s="445"/>
      <c r="O27" s="445"/>
      <c r="P27" s="445"/>
      <c r="Q27" s="446"/>
      <c r="R27" s="445"/>
    </row>
    <row r="28" spans="1:18" ht="17.25" customHeight="1">
      <c r="A28" s="10"/>
      <c r="B28" s="10" t="s">
        <v>119</v>
      </c>
      <c r="D28" s="10"/>
      <c r="E28" s="10"/>
      <c r="F28" s="10"/>
      <c r="H28" s="381">
        <v>20647</v>
      </c>
      <c r="I28" s="15"/>
      <c r="J28" s="394">
        <v>10668</v>
      </c>
      <c r="M28" s="412"/>
      <c r="N28" s="445"/>
      <c r="O28" s="445"/>
      <c r="P28" s="445"/>
      <c r="Q28" s="446"/>
      <c r="R28" s="445"/>
    </row>
    <row r="29" spans="1:18" ht="17.25" customHeight="1">
      <c r="A29" s="10"/>
      <c r="B29" s="10" t="s">
        <v>240</v>
      </c>
      <c r="D29" s="10"/>
      <c r="E29" s="10"/>
      <c r="F29" s="10"/>
      <c r="H29" s="381">
        <v>167211</v>
      </c>
      <c r="I29" s="15"/>
      <c r="J29" s="394">
        <v>162627</v>
      </c>
      <c r="M29" s="412"/>
      <c r="N29" s="445"/>
      <c r="O29" s="445"/>
      <c r="P29" s="445"/>
      <c r="Q29" s="446"/>
      <c r="R29" s="445"/>
    </row>
    <row r="30" spans="1:19" ht="17.25" customHeight="1">
      <c r="A30" s="10"/>
      <c r="B30" s="10" t="s">
        <v>6</v>
      </c>
      <c r="D30" s="10"/>
      <c r="E30" s="10"/>
      <c r="F30" s="10"/>
      <c r="H30" s="383">
        <v>4512</v>
      </c>
      <c r="I30" s="15"/>
      <c r="J30" s="396">
        <v>5355</v>
      </c>
      <c r="M30" s="447"/>
      <c r="N30" s="445"/>
      <c r="O30" s="445"/>
      <c r="P30" s="445"/>
      <c r="Q30" s="446"/>
      <c r="R30" s="445"/>
      <c r="S30" s="3"/>
    </row>
    <row r="31" spans="1:20" ht="19.5" customHeight="1">
      <c r="A31" s="13"/>
      <c r="B31" s="12"/>
      <c r="C31" s="12"/>
      <c r="D31" s="12"/>
      <c r="E31" s="12"/>
      <c r="F31" s="12"/>
      <c r="G31" s="12"/>
      <c r="H31" s="384">
        <f>SUM(H25:H30)</f>
        <v>284083</v>
      </c>
      <c r="I31" s="21"/>
      <c r="J31" s="397">
        <f>SUM(J25:J30)</f>
        <v>247854</v>
      </c>
      <c r="M31" s="6"/>
      <c r="N31" s="6"/>
      <c r="O31" s="6"/>
      <c r="P31" s="6"/>
      <c r="Q31" s="7"/>
      <c r="R31" s="6"/>
      <c r="T31" s="3"/>
    </row>
    <row r="32" spans="1:20" ht="10.5" customHeight="1">
      <c r="A32" s="13"/>
      <c r="B32" s="12"/>
      <c r="C32" s="12"/>
      <c r="D32" s="12"/>
      <c r="E32" s="12"/>
      <c r="F32" s="12"/>
      <c r="G32" s="12"/>
      <c r="H32" s="373"/>
      <c r="I32" s="21"/>
      <c r="J32" s="375"/>
      <c r="M32" s="6"/>
      <c r="N32" s="6"/>
      <c r="O32" s="6"/>
      <c r="P32" s="6"/>
      <c r="Q32" s="7"/>
      <c r="R32" s="6"/>
      <c r="T32" s="3"/>
    </row>
    <row r="33" spans="1:20" ht="20.25" customHeight="1" thickBot="1">
      <c r="A33" s="13"/>
      <c r="B33" s="14" t="s">
        <v>74</v>
      </c>
      <c r="C33" s="12"/>
      <c r="D33" s="12"/>
      <c r="E33" s="12"/>
      <c r="F33" s="12"/>
      <c r="G33" s="12"/>
      <c r="H33" s="385">
        <f>H21+H31</f>
        <v>919965</v>
      </c>
      <c r="I33" s="21"/>
      <c r="J33" s="398">
        <f>+J31+J21</f>
        <v>688442</v>
      </c>
      <c r="M33" s="6"/>
      <c r="N33" s="6"/>
      <c r="O33" s="6"/>
      <c r="P33" s="6"/>
      <c r="Q33" s="7"/>
      <c r="R33" s="6"/>
      <c r="T33" s="3"/>
    </row>
    <row r="34" spans="1:20" ht="11.25" customHeight="1">
      <c r="A34" s="13"/>
      <c r="B34" s="12"/>
      <c r="C34" s="12"/>
      <c r="D34" s="12"/>
      <c r="E34" s="12"/>
      <c r="F34" s="12"/>
      <c r="G34" s="12"/>
      <c r="H34" s="373"/>
      <c r="I34" s="21"/>
      <c r="J34" s="375"/>
      <c r="M34" s="6"/>
      <c r="N34" s="6"/>
      <c r="O34" s="6"/>
      <c r="P34" s="6"/>
      <c r="Q34" s="7"/>
      <c r="R34" s="6"/>
      <c r="T34" s="3"/>
    </row>
    <row r="35" spans="1:18" ht="17.25" customHeight="1">
      <c r="A35" s="10"/>
      <c r="B35" s="14" t="s">
        <v>68</v>
      </c>
      <c r="C35" s="10"/>
      <c r="D35" s="10"/>
      <c r="E35" s="10"/>
      <c r="F35" s="10"/>
      <c r="H35" s="370"/>
      <c r="I35" s="15"/>
      <c r="J35" s="363"/>
      <c r="M35" s="447"/>
      <c r="N35" s="447"/>
      <c r="O35" s="447"/>
      <c r="P35" s="447"/>
      <c r="Q35" s="448"/>
      <c r="R35" s="447"/>
    </row>
    <row r="36" spans="1:18" ht="9.75" customHeight="1">
      <c r="A36" s="10"/>
      <c r="B36" s="14"/>
      <c r="C36" s="10"/>
      <c r="D36" s="10"/>
      <c r="E36" s="10"/>
      <c r="F36" s="10"/>
      <c r="H36" s="370"/>
      <c r="I36" s="15"/>
      <c r="J36" s="363"/>
      <c r="M36" s="447"/>
      <c r="N36" s="447"/>
      <c r="O36" s="447"/>
      <c r="P36" s="447"/>
      <c r="Q36" s="448"/>
      <c r="R36" s="447"/>
    </row>
    <row r="37" spans="1:18" ht="17.25" customHeight="1">
      <c r="A37" s="10"/>
      <c r="B37" s="14" t="s">
        <v>75</v>
      </c>
      <c r="C37" s="10"/>
      <c r="D37" s="10"/>
      <c r="E37" s="10"/>
      <c r="F37" s="10"/>
      <c r="H37" s="370"/>
      <c r="I37" s="15"/>
      <c r="J37" s="363"/>
      <c r="M37" s="447"/>
      <c r="N37" s="447"/>
      <c r="O37" s="447"/>
      <c r="P37" s="447"/>
      <c r="Q37" s="448"/>
      <c r="R37" s="447"/>
    </row>
    <row r="38" spans="1:18" ht="10.5" customHeight="1">
      <c r="A38" s="10"/>
      <c r="B38" s="10"/>
      <c r="C38" s="10"/>
      <c r="D38" s="10"/>
      <c r="E38" s="10"/>
      <c r="F38" s="10"/>
      <c r="H38" s="370"/>
      <c r="I38" s="15"/>
      <c r="J38" s="363"/>
      <c r="M38" s="447"/>
      <c r="N38" s="447"/>
      <c r="O38" s="447"/>
      <c r="P38" s="447"/>
      <c r="Q38" s="448"/>
      <c r="R38" s="447"/>
    </row>
    <row r="39" spans="1:18" ht="19.5" customHeight="1">
      <c r="A39" s="10"/>
      <c r="B39" s="10" t="s">
        <v>114</v>
      </c>
      <c r="D39" s="10"/>
      <c r="E39" s="10"/>
      <c r="F39" s="10"/>
      <c r="H39" s="380">
        <v>64634</v>
      </c>
      <c r="I39" s="15"/>
      <c r="J39" s="393">
        <v>64634</v>
      </c>
      <c r="M39" s="447"/>
      <c r="N39" s="445"/>
      <c r="O39" s="445"/>
      <c r="P39" s="445"/>
      <c r="Q39" s="446"/>
      <c r="R39" s="445"/>
    </row>
    <row r="40" spans="1:18" ht="17.25" customHeight="1">
      <c r="A40" s="10"/>
      <c r="B40" s="10" t="s">
        <v>69</v>
      </c>
      <c r="D40" s="10"/>
      <c r="E40" s="10"/>
      <c r="F40" s="10"/>
      <c r="H40" s="381">
        <f>3563+126719</f>
        <v>130282</v>
      </c>
      <c r="I40" s="15"/>
      <c r="J40" s="394">
        <v>97102</v>
      </c>
      <c r="M40" s="447"/>
      <c r="N40" s="445"/>
      <c r="O40" s="445"/>
      <c r="P40" s="445"/>
      <c r="Q40" s="446"/>
      <c r="R40" s="445"/>
    </row>
    <row r="41" spans="1:18" ht="20.25" customHeight="1">
      <c r="A41" s="10"/>
      <c r="B41" s="14" t="s">
        <v>81</v>
      </c>
      <c r="D41" s="10"/>
      <c r="E41" s="10"/>
      <c r="F41" s="10"/>
      <c r="H41" s="382">
        <f>SUM(H39:H40)</f>
        <v>194916</v>
      </c>
      <c r="I41" s="15"/>
      <c r="J41" s="395">
        <f>SUM(J39:J40)</f>
        <v>161736</v>
      </c>
      <c r="M41" s="8"/>
      <c r="N41" s="8"/>
      <c r="O41" s="8"/>
      <c r="P41" s="8"/>
      <c r="Q41" s="9"/>
      <c r="R41" s="8"/>
    </row>
    <row r="42" spans="1:18" ht="12" customHeight="1">
      <c r="A42" s="10"/>
      <c r="B42" s="10"/>
      <c r="D42" s="10"/>
      <c r="E42" s="10"/>
      <c r="F42" s="10"/>
      <c r="H42" s="370"/>
      <c r="I42" s="15"/>
      <c r="J42" s="363"/>
      <c r="M42" s="8"/>
      <c r="N42" s="8"/>
      <c r="O42" s="8"/>
      <c r="P42" s="8"/>
      <c r="Q42" s="9"/>
      <c r="R42" s="8"/>
    </row>
    <row r="43" spans="1:18" ht="17.25" customHeight="1">
      <c r="A43" s="10"/>
      <c r="B43" s="14" t="s">
        <v>76</v>
      </c>
      <c r="D43" s="10"/>
      <c r="E43" s="10"/>
      <c r="F43" s="10"/>
      <c r="H43" s="370"/>
      <c r="I43" s="15"/>
      <c r="J43" s="363"/>
      <c r="M43" s="8"/>
      <c r="N43" s="8"/>
      <c r="O43" s="8"/>
      <c r="P43" s="8"/>
      <c r="Q43" s="9"/>
      <c r="R43" s="8"/>
    </row>
    <row r="44" spans="1:18" ht="11.25" customHeight="1">
      <c r="A44" s="10"/>
      <c r="B44" s="10"/>
      <c r="D44" s="10"/>
      <c r="E44" s="10"/>
      <c r="F44" s="10"/>
      <c r="H44" s="370"/>
      <c r="I44" s="15"/>
      <c r="J44" s="363"/>
      <c r="M44" s="8"/>
      <c r="N44" s="8"/>
      <c r="O44" s="8"/>
      <c r="P44" s="8"/>
      <c r="Q44" s="9"/>
      <c r="R44" s="8"/>
    </row>
    <row r="45" spans="1:18" ht="21" customHeight="1">
      <c r="A45" s="10"/>
      <c r="B45" s="10" t="s">
        <v>124</v>
      </c>
      <c r="D45" s="10"/>
      <c r="E45" s="10"/>
      <c r="F45" s="10"/>
      <c r="H45" s="386">
        <v>735</v>
      </c>
      <c r="I45" s="15"/>
      <c r="J45" s="393">
        <v>56</v>
      </c>
      <c r="M45" s="8"/>
      <c r="N45" s="8"/>
      <c r="O45" s="8"/>
      <c r="P45" s="8"/>
      <c r="Q45" s="9"/>
      <c r="R45" s="8"/>
    </row>
    <row r="46" spans="1:18" ht="17.25" customHeight="1">
      <c r="A46" s="10"/>
      <c r="B46" s="10" t="s">
        <v>60</v>
      </c>
      <c r="D46" s="10"/>
      <c r="E46" s="10"/>
      <c r="F46" s="10"/>
      <c r="H46" s="387">
        <v>159</v>
      </c>
      <c r="I46" s="15"/>
      <c r="J46" s="394">
        <v>145</v>
      </c>
      <c r="M46" s="8"/>
      <c r="N46" s="8"/>
      <c r="O46" s="8"/>
      <c r="P46" s="8"/>
      <c r="Q46" s="9"/>
      <c r="R46" s="8"/>
    </row>
    <row r="47" spans="1:18" ht="17.25" customHeight="1">
      <c r="A47" s="10"/>
      <c r="B47" s="10" t="s">
        <v>10</v>
      </c>
      <c r="D47" s="10"/>
      <c r="E47" s="10"/>
      <c r="F47" s="10"/>
      <c r="H47" s="381">
        <v>537936</v>
      </c>
      <c r="I47" s="15"/>
      <c r="J47" s="394">
        <v>456324</v>
      </c>
      <c r="M47" s="8"/>
      <c r="N47" s="8"/>
      <c r="O47" s="8"/>
      <c r="P47" s="8"/>
      <c r="Q47" s="9"/>
      <c r="R47" s="8"/>
    </row>
    <row r="48" spans="1:18" ht="17.25" customHeight="1">
      <c r="A48" s="10"/>
      <c r="B48" s="10" t="s">
        <v>46</v>
      </c>
      <c r="D48" s="10"/>
      <c r="E48" s="10"/>
      <c r="F48" s="10"/>
      <c r="H48" s="383">
        <v>62</v>
      </c>
      <c r="I48" s="15"/>
      <c r="J48" s="396">
        <v>189</v>
      </c>
      <c r="M48" s="8"/>
      <c r="N48" s="8"/>
      <c r="O48" s="8"/>
      <c r="P48" s="8"/>
      <c r="Q48" s="9"/>
      <c r="R48" s="8"/>
    </row>
    <row r="49" spans="1:18" ht="21" customHeight="1">
      <c r="A49" s="10"/>
      <c r="B49" s="14"/>
      <c r="C49" s="10"/>
      <c r="D49" s="10"/>
      <c r="E49" s="10"/>
      <c r="F49" s="10"/>
      <c r="H49" s="382">
        <f>SUM(H45:H48)</f>
        <v>538892</v>
      </c>
      <c r="I49" s="15"/>
      <c r="J49" s="395">
        <f>SUM(J45:J48)</f>
        <v>456714</v>
      </c>
      <c r="M49" s="8"/>
      <c r="N49" s="8"/>
      <c r="O49" s="8"/>
      <c r="P49" s="8"/>
      <c r="Q49" s="9"/>
      <c r="R49" s="8"/>
    </row>
    <row r="50" spans="1:18" ht="12" customHeight="1">
      <c r="A50" s="10"/>
      <c r="B50" s="10"/>
      <c r="C50" s="10"/>
      <c r="D50" s="10"/>
      <c r="E50" s="10"/>
      <c r="F50" s="10"/>
      <c r="H50" s="370"/>
      <c r="I50" s="15"/>
      <c r="J50" s="363"/>
      <c r="M50" s="8"/>
      <c r="N50" s="8"/>
      <c r="O50" s="8"/>
      <c r="P50" s="8"/>
      <c r="Q50" s="9"/>
      <c r="R50" s="8"/>
    </row>
    <row r="51" spans="1:18" ht="17.25" customHeight="1">
      <c r="A51" s="10"/>
      <c r="B51" s="14" t="s">
        <v>77</v>
      </c>
      <c r="C51" s="10"/>
      <c r="D51" s="10"/>
      <c r="E51" s="10"/>
      <c r="F51" s="10"/>
      <c r="H51" s="370"/>
      <c r="I51" s="15"/>
      <c r="J51" s="363"/>
      <c r="M51" s="8"/>
      <c r="N51" s="8"/>
      <c r="O51" s="8"/>
      <c r="P51" s="8"/>
      <c r="Q51" s="9"/>
      <c r="R51" s="8"/>
    </row>
    <row r="52" spans="1:18" ht="11.25" customHeight="1">
      <c r="A52" s="10"/>
      <c r="B52" s="10"/>
      <c r="C52" s="10"/>
      <c r="D52" s="10"/>
      <c r="E52" s="10"/>
      <c r="F52" s="10"/>
      <c r="H52" s="370"/>
      <c r="I52" s="15"/>
      <c r="J52" s="363"/>
      <c r="M52" s="8"/>
      <c r="N52" s="8"/>
      <c r="O52" s="8"/>
      <c r="P52" s="8"/>
      <c r="Q52" s="9"/>
      <c r="R52" s="8"/>
    </row>
    <row r="53" spans="1:18" ht="21" customHeight="1">
      <c r="A53" s="10"/>
      <c r="B53" s="10" t="s">
        <v>50</v>
      </c>
      <c r="D53" s="12"/>
      <c r="E53" s="12"/>
      <c r="F53" s="12"/>
      <c r="G53" s="12"/>
      <c r="H53" s="386">
        <f>43439+105</f>
        <v>43544</v>
      </c>
      <c r="I53" s="112"/>
      <c r="J53" s="399">
        <v>36445</v>
      </c>
      <c r="M53" s="8"/>
      <c r="N53" s="8"/>
      <c r="O53" s="8"/>
      <c r="P53" s="8"/>
      <c r="Q53" s="9"/>
      <c r="R53" s="8"/>
    </row>
    <row r="54" spans="1:18" ht="17.25" customHeight="1">
      <c r="A54" s="10"/>
      <c r="B54" s="10" t="s">
        <v>124</v>
      </c>
      <c r="D54" s="12"/>
      <c r="E54" s="12"/>
      <c r="F54" s="12"/>
      <c r="G54" s="12"/>
      <c r="H54" s="387">
        <v>195</v>
      </c>
      <c r="I54" s="112"/>
      <c r="J54" s="400">
        <v>56</v>
      </c>
      <c r="M54" s="8"/>
      <c r="N54" s="8"/>
      <c r="O54" s="8"/>
      <c r="P54" s="8"/>
      <c r="Q54" s="9"/>
      <c r="R54" s="8"/>
    </row>
    <row r="55" spans="1:18" ht="17.25" customHeight="1">
      <c r="A55" s="10"/>
      <c r="B55" s="10" t="s">
        <v>60</v>
      </c>
      <c r="D55" s="12"/>
      <c r="E55" s="12"/>
      <c r="F55" s="12"/>
      <c r="G55" s="12"/>
      <c r="H55" s="387">
        <v>193</v>
      </c>
      <c r="I55" s="112"/>
      <c r="J55" s="400">
        <v>207</v>
      </c>
      <c r="M55" s="8"/>
      <c r="N55" s="8"/>
      <c r="O55" s="8"/>
      <c r="P55" s="8"/>
      <c r="Q55" s="9"/>
      <c r="R55" s="8"/>
    </row>
    <row r="56" spans="1:18" ht="17.25" customHeight="1">
      <c r="A56" s="10"/>
      <c r="B56" s="10" t="s">
        <v>10</v>
      </c>
      <c r="D56" s="10"/>
      <c r="E56" s="10"/>
      <c r="F56" s="10"/>
      <c r="H56" s="387">
        <v>140663</v>
      </c>
      <c r="I56" s="112"/>
      <c r="J56" s="400">
        <v>30258</v>
      </c>
      <c r="M56" s="8"/>
      <c r="N56" s="8"/>
      <c r="O56" s="8"/>
      <c r="P56" s="8"/>
      <c r="Q56" s="9"/>
      <c r="R56" s="8"/>
    </row>
    <row r="57" spans="1:18" ht="17.25" customHeight="1">
      <c r="A57" s="10"/>
      <c r="B57" s="10" t="s">
        <v>47</v>
      </c>
      <c r="D57" s="10"/>
      <c r="E57" s="10"/>
      <c r="F57" s="10"/>
      <c r="H57" s="387">
        <v>1546</v>
      </c>
      <c r="I57" s="112"/>
      <c r="J57" s="400">
        <v>3026</v>
      </c>
      <c r="M57" s="8"/>
      <c r="N57" s="8"/>
      <c r="O57" s="8"/>
      <c r="P57" s="8"/>
      <c r="Q57" s="9"/>
      <c r="R57" s="8"/>
    </row>
    <row r="58" spans="1:18" ht="17.25" customHeight="1">
      <c r="A58" s="10"/>
      <c r="B58" s="10" t="s">
        <v>193</v>
      </c>
      <c r="D58" s="10"/>
      <c r="E58" s="10"/>
      <c r="F58" s="10"/>
      <c r="H58" s="387">
        <v>16</v>
      </c>
      <c r="I58" s="112"/>
      <c r="J58" s="400">
        <v>0</v>
      </c>
      <c r="M58" s="8"/>
      <c r="N58" s="8"/>
      <c r="O58" s="8"/>
      <c r="P58" s="8"/>
      <c r="Q58" s="9"/>
      <c r="R58" s="8"/>
    </row>
    <row r="59" spans="1:18" ht="21" customHeight="1">
      <c r="A59" s="10"/>
      <c r="B59" s="14"/>
      <c r="D59" s="10"/>
      <c r="E59" s="10"/>
      <c r="F59" s="10"/>
      <c r="H59" s="384">
        <f>SUM(H53:H58)</f>
        <v>186157</v>
      </c>
      <c r="I59" s="112"/>
      <c r="J59" s="397">
        <f>SUM(J53:J58)</f>
        <v>69992</v>
      </c>
      <c r="M59" s="8"/>
      <c r="N59" s="8"/>
      <c r="O59" s="8"/>
      <c r="P59" s="8"/>
      <c r="Q59" s="9"/>
      <c r="R59" s="8"/>
    </row>
    <row r="60" spans="1:18" ht="9.75" customHeight="1">
      <c r="A60" s="10"/>
      <c r="B60" s="10"/>
      <c r="C60" s="10"/>
      <c r="D60" s="10"/>
      <c r="E60" s="10"/>
      <c r="F60" s="10"/>
      <c r="H60" s="370"/>
      <c r="I60" s="15"/>
      <c r="J60" s="363"/>
      <c r="M60" s="8"/>
      <c r="N60" s="8"/>
      <c r="O60" s="8"/>
      <c r="P60" s="8"/>
      <c r="Q60" s="9"/>
      <c r="R60" s="8"/>
    </row>
    <row r="61" spans="1:18" ht="20.25" customHeight="1">
      <c r="A61" s="10"/>
      <c r="B61" s="14" t="s">
        <v>70</v>
      </c>
      <c r="C61" s="10"/>
      <c r="D61" s="10"/>
      <c r="E61" s="10"/>
      <c r="F61" s="10"/>
      <c r="H61" s="388">
        <f>+H49+H59</f>
        <v>725049</v>
      </c>
      <c r="I61" s="15"/>
      <c r="J61" s="401">
        <f>+J49+J59</f>
        <v>526706</v>
      </c>
      <c r="M61" s="8"/>
      <c r="N61" s="8"/>
      <c r="O61" s="8"/>
      <c r="P61" s="8"/>
      <c r="Q61" s="9"/>
      <c r="R61" s="8"/>
    </row>
    <row r="62" spans="1:18" ht="9.75" customHeight="1">
      <c r="A62" s="10"/>
      <c r="B62" s="10"/>
      <c r="C62" s="10"/>
      <c r="D62" s="10"/>
      <c r="E62" s="10"/>
      <c r="F62" s="10"/>
      <c r="H62" s="370"/>
      <c r="I62" s="15"/>
      <c r="J62" s="363"/>
      <c r="M62" s="8"/>
      <c r="N62" s="8"/>
      <c r="O62" s="8"/>
      <c r="P62" s="8"/>
      <c r="Q62" s="9"/>
      <c r="R62" s="8"/>
    </row>
    <row r="63" spans="1:21" ht="20.25" customHeight="1" thickBot="1">
      <c r="A63" s="10"/>
      <c r="B63" s="14" t="s">
        <v>71</v>
      </c>
      <c r="C63" s="10"/>
      <c r="D63" s="10"/>
      <c r="E63" s="10"/>
      <c r="F63" s="10"/>
      <c r="H63" s="389">
        <f>+H61+H41</f>
        <v>919965</v>
      </c>
      <c r="I63" s="15"/>
      <c r="J63" s="402">
        <f>+J61+J41</f>
        <v>688442</v>
      </c>
      <c r="M63" s="8"/>
      <c r="N63" s="8"/>
      <c r="O63" s="8"/>
      <c r="P63" s="8"/>
      <c r="Q63" s="9"/>
      <c r="R63" s="8"/>
      <c r="S63" s="168">
        <f>+H63-H33</f>
        <v>0</v>
      </c>
      <c r="U63" s="168">
        <f>+J63-J33</f>
        <v>0</v>
      </c>
    </row>
    <row r="64" spans="1:10" ht="10.5" customHeight="1">
      <c r="A64" s="10"/>
      <c r="B64" s="10"/>
      <c r="D64" s="10"/>
      <c r="E64" s="10"/>
      <c r="F64" s="10"/>
      <c r="H64" s="15"/>
      <c r="I64" s="15"/>
      <c r="J64" s="8"/>
    </row>
    <row r="65" spans="1:10" ht="21" customHeight="1" thickBot="1">
      <c r="A65" s="10"/>
      <c r="B65" s="14" t="s">
        <v>110</v>
      </c>
      <c r="D65" s="10"/>
      <c r="E65" s="10"/>
      <c r="F65" s="10"/>
      <c r="H65" s="146">
        <f>+H41/(H39*10)</f>
        <v>0.30156883374075566</v>
      </c>
      <c r="I65" s="15"/>
      <c r="J65" s="146">
        <f>+J41/(J39*10)</f>
        <v>0.25023362317046755</v>
      </c>
    </row>
    <row r="66" spans="2:10" ht="13.5" customHeight="1" thickTop="1">
      <c r="B66" s="10"/>
      <c r="C66" s="10"/>
      <c r="D66" s="10"/>
      <c r="E66" s="10"/>
      <c r="F66" s="10"/>
      <c r="H66" s="147"/>
      <c r="I66" s="15"/>
      <c r="J66" s="147"/>
    </row>
    <row r="68" ht="20.25" customHeight="1"/>
    <row r="70" ht="17.25" customHeight="1">
      <c r="H70" s="3"/>
    </row>
    <row r="73" ht="17.25" customHeight="1">
      <c r="B73" s="143"/>
    </row>
  </sheetData>
  <sheetProtection/>
  <mergeCells count="1">
    <mergeCell ref="H7:J7"/>
  </mergeCells>
  <printOptions horizontalCentered="1"/>
  <pageMargins left="0" right="0" top="0" bottom="0" header="0" footer="0"/>
  <pageSetup fitToHeight="1" fitToWidth="1" horizontalDpi="600" verticalDpi="600" orientation="portrait" paperSize="9" scale="74" r:id="rId2"/>
  <ignoredErrors>
    <ignoredError sqref="H71:H108 H64 H66:H69 H60 H62 I59:I65 J42:J44 H42:H44 J50:J52 J60 J62 K41:K57 I41:I57 H50:H52 J64 I66:J108 K59:K108" emptyCellReference="1"/>
  </ignoredErrors>
  <drawing r:id="rId1"/>
</worksheet>
</file>

<file path=xl/worksheets/sheet4.xml><?xml version="1.0" encoding="utf-8"?>
<worksheet xmlns="http://schemas.openxmlformats.org/spreadsheetml/2006/main" xmlns:r="http://schemas.openxmlformats.org/officeDocument/2006/relationships">
  <sheetPr>
    <tabColor indexed="45"/>
  </sheetPr>
  <dimension ref="A2:T41"/>
  <sheetViews>
    <sheetView view="pageBreakPreview" zoomScale="75" zoomScaleSheetLayoutView="75" zoomScalePageLayoutView="0" workbookViewId="0" topLeftCell="A1">
      <selection activeCell="A24" sqref="A24"/>
    </sheetView>
  </sheetViews>
  <sheetFormatPr defaultColWidth="39.57421875" defaultRowHeight="12.75"/>
  <cols>
    <col min="1" max="1" width="1.57421875" style="148" customWidth="1"/>
    <col min="2" max="2" width="44.8515625" style="148" customWidth="1"/>
    <col min="3" max="3" width="17.28125" style="148" customWidth="1"/>
    <col min="4" max="4" width="1.57421875" style="148" customWidth="1"/>
    <col min="5" max="5" width="18.7109375" style="148" bestFit="1" customWidth="1"/>
    <col min="6" max="6" width="1.421875" style="148" hidden="1" customWidth="1"/>
    <col min="7" max="7" width="14.421875" style="148" hidden="1" customWidth="1"/>
    <col min="8" max="8" width="1.421875" style="148" customWidth="1"/>
    <col min="9" max="9" width="17.57421875" style="148" customWidth="1"/>
    <col min="10" max="10" width="1.7109375" style="148" hidden="1" customWidth="1"/>
    <col min="11" max="11" width="14.28125" style="148" hidden="1" customWidth="1"/>
    <col min="12" max="12" width="1.7109375" style="148" customWidth="1"/>
    <col min="13" max="13" width="18.00390625" style="149" customWidth="1"/>
    <col min="14" max="14" width="1.421875" style="149" customWidth="1"/>
    <col min="15" max="15" width="17.57421875" style="148" customWidth="1"/>
    <col min="16" max="16" width="1.421875" style="148" customWidth="1"/>
    <col min="17" max="17" width="16.421875" style="148" customWidth="1"/>
    <col min="18" max="18" width="1.421875" style="148" customWidth="1"/>
    <col min="19" max="19" width="16.28125" style="148" customWidth="1"/>
    <col min="20" max="20" width="17.28125" style="148" customWidth="1"/>
    <col min="21" max="16384" width="39.57421875" style="148" customWidth="1"/>
  </cols>
  <sheetData>
    <row r="1" ht="44.25" customHeight="1"/>
    <row r="2" spans="2:19" ht="18.75">
      <c r="B2" s="144" t="str">
        <f>+BalanceSheet!B2</f>
        <v>RCE Capital Berhad (Company No. 2444-M)</v>
      </c>
      <c r="S2" s="314" t="str">
        <f>+BalanceSheet!J2</f>
        <v>Interim Financial Report</v>
      </c>
    </row>
    <row r="3" spans="2:19" ht="18.75">
      <c r="B3" s="310" t="str">
        <f>+BalanceSheet!B3</f>
        <v>Incorporated in Malaysia</v>
      </c>
      <c r="S3" s="314" t="s">
        <v>258</v>
      </c>
    </row>
    <row r="4" ht="19.5" thickBot="1"/>
    <row r="5" spans="2:19" ht="19.5" thickBot="1">
      <c r="B5" s="316" t="s">
        <v>272</v>
      </c>
      <c r="C5" s="317"/>
      <c r="D5" s="317"/>
      <c r="E5" s="317"/>
      <c r="F5" s="317"/>
      <c r="G5" s="317"/>
      <c r="H5" s="317"/>
      <c r="I5" s="317"/>
      <c r="J5" s="317"/>
      <c r="K5" s="317"/>
      <c r="L5" s="317"/>
      <c r="M5" s="318"/>
      <c r="N5" s="318"/>
      <c r="O5" s="317"/>
      <c r="P5" s="317"/>
      <c r="Q5" s="317"/>
      <c r="R5" s="317"/>
      <c r="S5" s="317"/>
    </row>
    <row r="6" ht="12.75" customHeight="1">
      <c r="B6" s="14"/>
    </row>
    <row r="7" spans="2:13" ht="13.5" customHeight="1">
      <c r="B7" s="150"/>
      <c r="C7" s="151"/>
      <c r="D7" s="151"/>
      <c r="E7" s="151"/>
      <c r="F7" s="151"/>
      <c r="G7" s="151"/>
      <c r="H7" s="151"/>
      <c r="I7" s="151"/>
      <c r="J7" s="151"/>
      <c r="K7" s="151"/>
      <c r="M7" s="148"/>
    </row>
    <row r="8" spans="2:16" ht="18.75">
      <c r="B8" s="152"/>
      <c r="C8" s="451" t="s">
        <v>87</v>
      </c>
      <c r="D8" s="451"/>
      <c r="E8" s="451"/>
      <c r="F8" s="451"/>
      <c r="G8" s="451"/>
      <c r="H8" s="451"/>
      <c r="I8" s="451"/>
      <c r="J8" s="451"/>
      <c r="K8" s="451"/>
      <c r="L8" s="451"/>
      <c r="M8" s="451"/>
      <c r="N8" s="451"/>
      <c r="O8" s="451"/>
      <c r="P8" s="451"/>
    </row>
    <row r="9" spans="2:16" ht="16.5" customHeight="1">
      <c r="B9" s="152"/>
      <c r="C9" s="26"/>
      <c r="D9" s="26"/>
      <c r="E9" s="26"/>
      <c r="F9" s="26"/>
      <c r="G9" s="26"/>
      <c r="H9" s="26"/>
      <c r="I9" s="26"/>
      <c r="J9" s="26"/>
      <c r="K9" s="26"/>
      <c r="L9" s="26"/>
      <c r="M9" s="26"/>
      <c r="N9" s="26"/>
      <c r="O9" s="26"/>
      <c r="P9" s="26"/>
    </row>
    <row r="10" spans="2:16" ht="18.75">
      <c r="B10" s="152"/>
      <c r="C10" s="26"/>
      <c r="D10" s="26"/>
      <c r="E10" s="451" t="s">
        <v>128</v>
      </c>
      <c r="F10" s="451"/>
      <c r="G10" s="451"/>
      <c r="H10" s="451"/>
      <c r="I10" s="451"/>
      <c r="J10" s="16"/>
      <c r="K10" s="16"/>
      <c r="L10" s="16"/>
      <c r="M10" s="26" t="s">
        <v>127</v>
      </c>
      <c r="N10" s="26"/>
      <c r="O10" s="26"/>
      <c r="P10" s="26"/>
    </row>
    <row r="11" spans="1:14" ht="18.75">
      <c r="A11" s="153"/>
      <c r="B11" s="153"/>
      <c r="E11" s="452" t="s">
        <v>69</v>
      </c>
      <c r="F11" s="452"/>
      <c r="G11" s="452"/>
      <c r="H11" s="452"/>
      <c r="I11" s="452"/>
      <c r="J11" s="154"/>
      <c r="K11" s="154"/>
      <c r="L11" s="153"/>
      <c r="M11" s="153" t="s">
        <v>12</v>
      </c>
      <c r="N11" s="153"/>
    </row>
    <row r="12" spans="1:19" ht="18.75">
      <c r="A12" s="153"/>
      <c r="B12" s="153"/>
      <c r="C12" s="319" t="s">
        <v>52</v>
      </c>
      <c r="D12" s="319"/>
      <c r="E12" s="319" t="s">
        <v>52</v>
      </c>
      <c r="F12" s="319"/>
      <c r="G12" s="319" t="s">
        <v>17</v>
      </c>
      <c r="H12" s="319"/>
      <c r="I12" s="319" t="s">
        <v>29</v>
      </c>
      <c r="J12" s="319"/>
      <c r="K12" s="319" t="s">
        <v>34</v>
      </c>
      <c r="L12" s="319"/>
      <c r="M12" s="319" t="s">
        <v>203</v>
      </c>
      <c r="N12" s="319"/>
      <c r="O12" s="319" t="s">
        <v>13</v>
      </c>
      <c r="P12" s="320"/>
      <c r="Q12" s="319" t="s">
        <v>83</v>
      </c>
      <c r="R12" s="320"/>
      <c r="S12" s="319" t="s">
        <v>13</v>
      </c>
    </row>
    <row r="13" spans="1:19" ht="18.75">
      <c r="A13" s="153"/>
      <c r="B13" s="153"/>
      <c r="C13" s="319" t="s">
        <v>18</v>
      </c>
      <c r="D13" s="319"/>
      <c r="E13" s="319" t="s">
        <v>58</v>
      </c>
      <c r="F13" s="319"/>
      <c r="G13" s="319" t="s">
        <v>12</v>
      </c>
      <c r="H13" s="319"/>
      <c r="I13" s="319" t="s">
        <v>30</v>
      </c>
      <c r="J13" s="319"/>
      <c r="K13" s="319" t="s">
        <v>12</v>
      </c>
      <c r="L13" s="319"/>
      <c r="M13" s="319" t="s">
        <v>51</v>
      </c>
      <c r="N13" s="319"/>
      <c r="O13" s="319" t="s">
        <v>69</v>
      </c>
      <c r="P13" s="320"/>
      <c r="Q13" s="319" t="s">
        <v>84</v>
      </c>
      <c r="R13" s="320"/>
      <c r="S13" s="319" t="s">
        <v>85</v>
      </c>
    </row>
    <row r="14" spans="3:19" ht="18.75">
      <c r="C14" s="319" t="s">
        <v>9</v>
      </c>
      <c r="D14" s="319"/>
      <c r="E14" s="319" t="s">
        <v>9</v>
      </c>
      <c r="F14" s="319"/>
      <c r="G14" s="319" t="s">
        <v>9</v>
      </c>
      <c r="H14" s="319"/>
      <c r="I14" s="319" t="s">
        <v>9</v>
      </c>
      <c r="J14" s="319"/>
      <c r="K14" s="319" t="s">
        <v>9</v>
      </c>
      <c r="L14" s="319"/>
      <c r="M14" s="319" t="s">
        <v>9</v>
      </c>
      <c r="N14" s="319"/>
      <c r="O14" s="319" t="s">
        <v>9</v>
      </c>
      <c r="P14" s="320"/>
      <c r="Q14" s="319" t="s">
        <v>9</v>
      </c>
      <c r="R14" s="320"/>
      <c r="S14" s="319" t="s">
        <v>9</v>
      </c>
    </row>
    <row r="15" spans="3:19" ht="18.75">
      <c r="C15" s="153"/>
      <c r="D15" s="153"/>
      <c r="E15" s="153"/>
      <c r="F15" s="153"/>
      <c r="G15" s="153"/>
      <c r="H15" s="153"/>
      <c r="I15" s="153"/>
      <c r="J15" s="153"/>
      <c r="K15" s="153"/>
      <c r="L15" s="153"/>
      <c r="M15" s="153"/>
      <c r="N15" s="153"/>
      <c r="O15" s="153"/>
      <c r="Q15" s="153"/>
      <c r="S15" s="153"/>
    </row>
    <row r="16" spans="3:19" ht="15" customHeight="1">
      <c r="C16" s="155"/>
      <c r="D16" s="155"/>
      <c r="E16" s="329"/>
      <c r="F16" s="330"/>
      <c r="G16" s="330"/>
      <c r="H16" s="330"/>
      <c r="I16" s="330"/>
      <c r="J16" s="330"/>
      <c r="K16" s="330"/>
      <c r="L16" s="330"/>
      <c r="M16" s="331"/>
      <c r="N16" s="155"/>
      <c r="O16" s="155"/>
      <c r="P16" s="155"/>
      <c r="Q16" s="155"/>
      <c r="R16" s="155"/>
      <c r="S16" s="155"/>
    </row>
    <row r="17" spans="2:19" ht="18.75">
      <c r="B17" s="152" t="s">
        <v>219</v>
      </c>
      <c r="C17" s="361">
        <v>46893</v>
      </c>
      <c r="D17" s="361"/>
      <c r="E17" s="403">
        <v>8042</v>
      </c>
      <c r="F17" s="375"/>
      <c r="G17" s="375">
        <v>0</v>
      </c>
      <c r="H17" s="375"/>
      <c r="I17" s="375">
        <v>2155</v>
      </c>
      <c r="J17" s="375"/>
      <c r="K17" s="375">
        <v>0</v>
      </c>
      <c r="L17" s="375"/>
      <c r="M17" s="404">
        <v>35852</v>
      </c>
      <c r="N17" s="361"/>
      <c r="O17" s="361">
        <f>SUM(E17:M17)</f>
        <v>46049</v>
      </c>
      <c r="P17" s="155"/>
      <c r="Q17" s="140">
        <v>0</v>
      </c>
      <c r="R17" s="155"/>
      <c r="S17" s="417">
        <f>C17+O17+Q17</f>
        <v>92942</v>
      </c>
    </row>
    <row r="18" spans="2:19" ht="18.75">
      <c r="B18" s="148" t="s">
        <v>86</v>
      </c>
      <c r="C18" s="254">
        <v>0</v>
      </c>
      <c r="D18" s="362"/>
      <c r="E18" s="255">
        <v>0</v>
      </c>
      <c r="F18" s="362"/>
      <c r="G18" s="362"/>
      <c r="H18" s="362"/>
      <c r="I18" s="362">
        <v>-2155</v>
      </c>
      <c r="J18" s="362"/>
      <c r="K18" s="362"/>
      <c r="L18" s="362"/>
      <c r="M18" s="405">
        <v>2155</v>
      </c>
      <c r="N18" s="362"/>
      <c r="O18" s="362">
        <f>SUM(E18:M18)</f>
        <v>0</v>
      </c>
      <c r="P18" s="254"/>
      <c r="Q18" s="254">
        <v>0</v>
      </c>
      <c r="R18" s="254"/>
      <c r="S18" s="362">
        <f>C18+O18+Q18</f>
        <v>0</v>
      </c>
    </row>
    <row r="19" spans="2:19" ht="18.75">
      <c r="B19" s="148" t="s">
        <v>126</v>
      </c>
      <c r="C19" s="361">
        <f>SUM(C17:C18)</f>
        <v>46893</v>
      </c>
      <c r="D19" s="361"/>
      <c r="E19" s="403">
        <f>SUM(E17:E18)</f>
        <v>8042</v>
      </c>
      <c r="F19" s="375"/>
      <c r="G19" s="375"/>
      <c r="H19" s="375"/>
      <c r="I19" s="375">
        <f>SUM(I17:I18)</f>
        <v>0</v>
      </c>
      <c r="J19" s="375"/>
      <c r="K19" s="375"/>
      <c r="L19" s="375"/>
      <c r="M19" s="404">
        <f>SUM(M17:M18)</f>
        <v>38007</v>
      </c>
      <c r="N19" s="361"/>
      <c r="O19" s="361">
        <f>SUM(O17:O18)</f>
        <v>46049</v>
      </c>
      <c r="P19" s="155"/>
      <c r="Q19" s="140">
        <f>SUM(Q17:Q18)</f>
        <v>0</v>
      </c>
      <c r="R19" s="155"/>
      <c r="S19" s="417">
        <f>SUM(S17:S18)</f>
        <v>92942</v>
      </c>
    </row>
    <row r="20" spans="3:19" ht="12" customHeight="1">
      <c r="C20" s="361"/>
      <c r="D20" s="361"/>
      <c r="E20" s="403"/>
      <c r="F20" s="375"/>
      <c r="G20" s="375"/>
      <c r="H20" s="375"/>
      <c r="I20" s="375"/>
      <c r="J20" s="375"/>
      <c r="K20" s="375"/>
      <c r="L20" s="375"/>
      <c r="M20" s="404"/>
      <c r="N20" s="361"/>
      <c r="O20" s="361"/>
      <c r="P20" s="155"/>
      <c r="Q20" s="140"/>
      <c r="R20" s="155"/>
      <c r="S20" s="417"/>
    </row>
    <row r="21" spans="2:19" ht="18.75">
      <c r="B21" s="148" t="s">
        <v>196</v>
      </c>
      <c r="C21" s="361"/>
      <c r="D21" s="361"/>
      <c r="E21" s="403"/>
      <c r="F21" s="375"/>
      <c r="G21" s="375"/>
      <c r="H21" s="375"/>
      <c r="I21" s="375"/>
      <c r="J21" s="375"/>
      <c r="K21" s="375"/>
      <c r="L21" s="375"/>
      <c r="M21" s="404"/>
      <c r="N21" s="361"/>
      <c r="O21" s="361"/>
      <c r="P21" s="155"/>
      <c r="Q21" s="140"/>
      <c r="R21" s="155"/>
      <c r="S21" s="417"/>
    </row>
    <row r="22" spans="2:19" ht="18.75">
      <c r="B22" s="148" t="s">
        <v>197</v>
      </c>
      <c r="C22" s="252">
        <v>0</v>
      </c>
      <c r="D22" s="361"/>
      <c r="E22" s="403">
        <v>-296</v>
      </c>
      <c r="F22" s="375"/>
      <c r="G22" s="375"/>
      <c r="H22" s="375"/>
      <c r="I22" s="140">
        <v>0</v>
      </c>
      <c r="J22" s="375"/>
      <c r="K22" s="375"/>
      <c r="L22" s="375"/>
      <c r="M22" s="256">
        <v>0</v>
      </c>
      <c r="N22" s="361"/>
      <c r="O22" s="361">
        <f>SUM(E22:M22)</f>
        <v>-296</v>
      </c>
      <c r="P22" s="155"/>
      <c r="Q22" s="140">
        <v>0</v>
      </c>
      <c r="R22" s="155"/>
      <c r="S22" s="417">
        <f>C22+O22+Q22</f>
        <v>-296</v>
      </c>
    </row>
    <row r="23" spans="2:19" ht="18.75">
      <c r="B23" s="148" t="s">
        <v>62</v>
      </c>
      <c r="C23" s="254">
        <v>0</v>
      </c>
      <c r="D23" s="362"/>
      <c r="E23" s="255">
        <v>0</v>
      </c>
      <c r="F23" s="362"/>
      <c r="G23" s="362"/>
      <c r="H23" s="362"/>
      <c r="I23" s="254">
        <v>0</v>
      </c>
      <c r="J23" s="362"/>
      <c r="K23" s="362"/>
      <c r="L23" s="362"/>
      <c r="M23" s="405">
        <f>+'Income Statement'!I29</f>
        <v>47442</v>
      </c>
      <c r="N23" s="362"/>
      <c r="O23" s="362">
        <f>SUM(E23:M23)</f>
        <v>47442</v>
      </c>
      <c r="P23" s="257"/>
      <c r="Q23" s="254">
        <v>0</v>
      </c>
      <c r="R23" s="257"/>
      <c r="S23" s="418">
        <f>C23+O23+Q23</f>
        <v>47442</v>
      </c>
    </row>
    <row r="24" spans="2:19" ht="18.75">
      <c r="B24" s="148" t="s">
        <v>198</v>
      </c>
      <c r="C24" s="406"/>
      <c r="D24" s="406"/>
      <c r="E24" s="407"/>
      <c r="F24" s="408"/>
      <c r="G24" s="408"/>
      <c r="H24" s="408"/>
      <c r="I24" s="408"/>
      <c r="J24" s="408"/>
      <c r="K24" s="408"/>
      <c r="L24" s="408"/>
      <c r="M24" s="409"/>
      <c r="N24" s="410"/>
      <c r="O24" s="406"/>
      <c r="S24" s="406"/>
    </row>
    <row r="25" spans="2:19" ht="18.75">
      <c r="B25" s="148" t="s">
        <v>199</v>
      </c>
      <c r="C25" s="140">
        <f>SUM(C22:C23)</f>
        <v>0</v>
      </c>
      <c r="D25" s="361"/>
      <c r="E25" s="403">
        <f>SUM(E22:E23)</f>
        <v>-296</v>
      </c>
      <c r="F25" s="375"/>
      <c r="G25" s="375"/>
      <c r="H25" s="375"/>
      <c r="I25" s="140">
        <f>SUM(I22:I23)</f>
        <v>0</v>
      </c>
      <c r="J25" s="375"/>
      <c r="K25" s="375"/>
      <c r="L25" s="375"/>
      <c r="M25" s="404">
        <f>SUM(M22:M23)</f>
        <v>47442</v>
      </c>
      <c r="N25" s="361"/>
      <c r="O25" s="361">
        <f>SUM(O22:O23)</f>
        <v>47146</v>
      </c>
      <c r="P25" s="155"/>
      <c r="Q25" s="140">
        <f>SUM(Q22:Q23)</f>
        <v>0</v>
      </c>
      <c r="R25" s="155"/>
      <c r="S25" s="417">
        <f>SUM(S22:S23)</f>
        <v>47146</v>
      </c>
    </row>
    <row r="26" spans="3:19" ht="13.5" customHeight="1">
      <c r="C26" s="361"/>
      <c r="D26" s="361"/>
      <c r="E26" s="403"/>
      <c r="F26" s="375"/>
      <c r="G26" s="375"/>
      <c r="H26" s="375"/>
      <c r="I26" s="375"/>
      <c r="J26" s="375"/>
      <c r="K26" s="375"/>
      <c r="L26" s="375"/>
      <c r="M26" s="404"/>
      <c r="N26" s="361"/>
      <c r="O26" s="361"/>
      <c r="P26" s="155"/>
      <c r="Q26" s="140"/>
      <c r="R26" s="155"/>
      <c r="S26" s="417"/>
    </row>
    <row r="27" spans="2:19" ht="18.75">
      <c r="B27" s="148" t="s">
        <v>200</v>
      </c>
      <c r="C27" s="375">
        <v>15631</v>
      </c>
      <c r="D27" s="375"/>
      <c r="E27" s="403">
        <v>-7791</v>
      </c>
      <c r="F27" s="375"/>
      <c r="G27" s="375"/>
      <c r="H27" s="375"/>
      <c r="I27" s="252">
        <v>0</v>
      </c>
      <c r="J27" s="375"/>
      <c r="K27" s="375"/>
      <c r="L27" s="375"/>
      <c r="M27" s="404">
        <v>-7840</v>
      </c>
      <c r="N27" s="375"/>
      <c r="O27" s="375">
        <f>SUM(E27:M27)</f>
        <v>-15631</v>
      </c>
      <c r="P27" s="156"/>
      <c r="Q27" s="252">
        <v>0</v>
      </c>
      <c r="R27" s="156"/>
      <c r="S27" s="375">
        <f>C27+O27+Q27</f>
        <v>0</v>
      </c>
    </row>
    <row r="28" spans="2:19" ht="18.75">
      <c r="B28" s="148" t="s">
        <v>234</v>
      </c>
      <c r="C28" s="361">
        <v>2110</v>
      </c>
      <c r="D28" s="361"/>
      <c r="E28" s="403">
        <v>3608</v>
      </c>
      <c r="F28" s="375"/>
      <c r="G28" s="375"/>
      <c r="H28" s="375"/>
      <c r="I28" s="252">
        <v>0</v>
      </c>
      <c r="J28" s="375"/>
      <c r="K28" s="375"/>
      <c r="L28" s="375"/>
      <c r="M28" s="404">
        <v>0</v>
      </c>
      <c r="N28" s="361"/>
      <c r="O28" s="375">
        <f>SUM(E28:M28)</f>
        <v>3608</v>
      </c>
      <c r="P28" s="155"/>
      <c r="Q28" s="140">
        <v>0</v>
      </c>
      <c r="R28" s="155"/>
      <c r="S28" s="375">
        <f>C28+O28+Q28</f>
        <v>5718</v>
      </c>
    </row>
    <row r="29" spans="2:19" ht="19.5" thickBot="1">
      <c r="B29" s="152" t="s">
        <v>233</v>
      </c>
      <c r="C29" s="365">
        <f>C19+C25+C27+C28</f>
        <v>64634</v>
      </c>
      <c r="D29" s="365">
        <f>D19+D25+D27</f>
        <v>0</v>
      </c>
      <c r="E29" s="437">
        <f>E19+E25+E27+E28</f>
        <v>3563</v>
      </c>
      <c r="F29" s="365">
        <f>F19+F25+F27</f>
        <v>0</v>
      </c>
      <c r="G29" s="365">
        <f>G19+G25+G27</f>
        <v>0</v>
      </c>
      <c r="H29" s="365">
        <f>H19+H25+H27</f>
        <v>0</v>
      </c>
      <c r="I29" s="438">
        <f>I19+I25+I27+I28</f>
        <v>0</v>
      </c>
      <c r="J29" s="365">
        <f>J19+J25+J27</f>
        <v>0</v>
      </c>
      <c r="K29" s="365">
        <f>K19+K25+K27</f>
        <v>0</v>
      </c>
      <c r="L29" s="365">
        <f>L19+L25+L27</f>
        <v>0</v>
      </c>
      <c r="M29" s="439">
        <f>M19+M25+M27+M28</f>
        <v>77609</v>
      </c>
      <c r="N29" s="365">
        <f>N19+N25+N27</f>
        <v>0</v>
      </c>
      <c r="O29" s="365">
        <f>O19+O25+O27+O28</f>
        <v>81172</v>
      </c>
      <c r="P29" s="440">
        <f>P19+P25+P27</f>
        <v>0</v>
      </c>
      <c r="Q29" s="438">
        <f>Q19+Q25+Q27+Q28</f>
        <v>0</v>
      </c>
      <c r="R29" s="440">
        <f>R19+R25+R27</f>
        <v>0</v>
      </c>
      <c r="S29" s="365">
        <f>S19+S25+S27+S28</f>
        <v>145806</v>
      </c>
    </row>
    <row r="30" spans="2:19" ht="13.5" customHeight="1" thickTop="1">
      <c r="B30" s="1"/>
      <c r="C30" s="5"/>
      <c r="D30" s="5"/>
      <c r="E30" s="411"/>
      <c r="F30" s="412"/>
      <c r="G30" s="412"/>
      <c r="H30" s="412"/>
      <c r="I30" s="412"/>
      <c r="J30" s="412"/>
      <c r="K30" s="412"/>
      <c r="L30" s="412"/>
      <c r="M30" s="413"/>
      <c r="N30" s="5"/>
      <c r="O30" s="5"/>
      <c r="P30" s="1"/>
      <c r="Q30" s="1"/>
      <c r="R30" s="1"/>
      <c r="S30" s="5"/>
    </row>
    <row r="31" spans="3:19" ht="6.75" customHeight="1">
      <c r="C31" s="406"/>
      <c r="D31" s="406"/>
      <c r="E31" s="414"/>
      <c r="F31" s="415"/>
      <c r="G31" s="415"/>
      <c r="H31" s="415"/>
      <c r="I31" s="415"/>
      <c r="J31" s="415"/>
      <c r="K31" s="415"/>
      <c r="L31" s="415"/>
      <c r="M31" s="416"/>
      <c r="N31" s="410"/>
      <c r="O31" s="406"/>
      <c r="S31" s="406"/>
    </row>
    <row r="32" spans="2:20" ht="18.75">
      <c r="B32" s="152" t="s">
        <v>125</v>
      </c>
      <c r="C32" s="361">
        <v>64634</v>
      </c>
      <c r="D32" s="361"/>
      <c r="E32" s="403">
        <v>3563</v>
      </c>
      <c r="F32" s="375"/>
      <c r="G32" s="375">
        <v>0</v>
      </c>
      <c r="H32" s="375"/>
      <c r="I32" s="252">
        <v>0</v>
      </c>
      <c r="J32" s="375"/>
      <c r="K32" s="375">
        <v>0</v>
      </c>
      <c r="L32" s="375"/>
      <c r="M32" s="404">
        <v>93539</v>
      </c>
      <c r="N32" s="361"/>
      <c r="O32" s="361">
        <f>SUM(E32:M32)</f>
        <v>97102</v>
      </c>
      <c r="P32" s="155"/>
      <c r="Q32" s="140">
        <v>0</v>
      </c>
      <c r="R32" s="155"/>
      <c r="S32" s="417">
        <f>C32+O32+Q32</f>
        <v>161736</v>
      </c>
      <c r="T32" s="168"/>
    </row>
    <row r="33" spans="2:19" ht="14.25" customHeight="1">
      <c r="B33" s="152"/>
      <c r="C33" s="375"/>
      <c r="D33" s="375"/>
      <c r="E33" s="403"/>
      <c r="F33" s="375"/>
      <c r="G33" s="375"/>
      <c r="H33" s="375"/>
      <c r="I33" s="375"/>
      <c r="J33" s="375"/>
      <c r="K33" s="375"/>
      <c r="L33" s="375"/>
      <c r="M33" s="404"/>
      <c r="N33" s="375"/>
      <c r="O33" s="375"/>
      <c r="P33" s="156"/>
      <c r="Q33" s="252"/>
      <c r="R33" s="156"/>
      <c r="S33" s="419"/>
    </row>
    <row r="34" spans="2:19" ht="18.75">
      <c r="B34" s="148" t="s">
        <v>62</v>
      </c>
      <c r="C34" s="252">
        <v>0</v>
      </c>
      <c r="D34" s="375"/>
      <c r="E34" s="253">
        <v>0</v>
      </c>
      <c r="F34" s="375"/>
      <c r="G34" s="375"/>
      <c r="H34" s="375"/>
      <c r="I34" s="252">
        <v>0</v>
      </c>
      <c r="J34" s="375"/>
      <c r="K34" s="375"/>
      <c r="L34" s="375"/>
      <c r="M34" s="404">
        <f>'Income Statement'!G32</f>
        <v>37963</v>
      </c>
      <c r="N34" s="375"/>
      <c r="O34" s="375">
        <f>SUM(E34:M34)</f>
        <v>37963</v>
      </c>
      <c r="P34" s="156"/>
      <c r="Q34" s="252">
        <v>0</v>
      </c>
      <c r="R34" s="156"/>
      <c r="S34" s="375">
        <f>C34+O34+Q34</f>
        <v>37963</v>
      </c>
    </row>
    <row r="35" spans="2:19" ht="18.75">
      <c r="B35" s="148" t="s">
        <v>194</v>
      </c>
      <c r="C35" s="252">
        <v>0</v>
      </c>
      <c r="D35" s="375"/>
      <c r="E35" s="253">
        <v>0</v>
      </c>
      <c r="F35" s="375"/>
      <c r="G35" s="375"/>
      <c r="H35" s="375"/>
      <c r="I35" s="252">
        <v>0</v>
      </c>
      <c r="J35" s="375"/>
      <c r="K35" s="375"/>
      <c r="L35" s="375"/>
      <c r="M35" s="404">
        <v>-4783</v>
      </c>
      <c r="N35" s="375"/>
      <c r="O35" s="375">
        <f>SUM(E35:M35)</f>
        <v>-4783</v>
      </c>
      <c r="P35" s="156"/>
      <c r="Q35" s="252">
        <v>0</v>
      </c>
      <c r="R35" s="156"/>
      <c r="S35" s="375">
        <f>C35+O35+Q35</f>
        <v>-4783</v>
      </c>
    </row>
    <row r="36" spans="3:19" ht="7.5" customHeight="1">
      <c r="C36" s="361"/>
      <c r="D36" s="361"/>
      <c r="E36" s="403"/>
      <c r="F36" s="375"/>
      <c r="G36" s="375"/>
      <c r="H36" s="375"/>
      <c r="I36" s="375"/>
      <c r="J36" s="375"/>
      <c r="K36" s="375"/>
      <c r="L36" s="375"/>
      <c r="M36" s="404"/>
      <c r="N36" s="361"/>
      <c r="O36" s="361"/>
      <c r="P36" s="155"/>
      <c r="Q36" s="140"/>
      <c r="R36" s="155"/>
      <c r="S36" s="417"/>
    </row>
    <row r="37" spans="2:20" ht="19.5" thickBot="1">
      <c r="B37" s="152" t="s">
        <v>232</v>
      </c>
      <c r="C37" s="365">
        <f>SUM(C32:C36)</f>
        <v>64634</v>
      </c>
      <c r="D37" s="365">
        <f>SUM(D33:D36)</f>
        <v>0</v>
      </c>
      <c r="E37" s="437">
        <f>SUM(E32:E36)</f>
        <v>3563</v>
      </c>
      <c r="F37" s="365">
        <f>SUM(F33:F36)</f>
        <v>0</v>
      </c>
      <c r="G37" s="365">
        <f>SUM(G33:G36)</f>
        <v>0</v>
      </c>
      <c r="H37" s="365">
        <f>SUM(H33:H36)</f>
        <v>0</v>
      </c>
      <c r="I37" s="438">
        <f>SUM(I32:I36)</f>
        <v>0</v>
      </c>
      <c r="J37" s="365">
        <f>SUM(J33:J36)</f>
        <v>0</v>
      </c>
      <c r="K37" s="365">
        <f>SUM(K33:K36)</f>
        <v>0</v>
      </c>
      <c r="L37" s="365">
        <f>SUM(L33:L36)</f>
        <v>0</v>
      </c>
      <c r="M37" s="439">
        <f>SUM(M32:M36)</f>
        <v>126719</v>
      </c>
      <c r="N37" s="365">
        <f>SUM(N33:N36)</f>
        <v>0</v>
      </c>
      <c r="O37" s="365">
        <f>SUM(O32:O36)</f>
        <v>130282</v>
      </c>
      <c r="P37" s="440">
        <f>SUM(P33:P36)</f>
        <v>0</v>
      </c>
      <c r="Q37" s="438">
        <f>SUM(Q32:Q36)</f>
        <v>0</v>
      </c>
      <c r="R37" s="440">
        <f>SUM(R33:R36)</f>
        <v>0</v>
      </c>
      <c r="S37" s="365">
        <f>SUM(S32:S36)</f>
        <v>194916</v>
      </c>
      <c r="T37" s="168"/>
    </row>
    <row r="38" spans="3:19" ht="19.5" thickTop="1">
      <c r="C38" s="155"/>
      <c r="D38" s="155"/>
      <c r="E38" s="332"/>
      <c r="F38" s="257"/>
      <c r="G38" s="257"/>
      <c r="H38" s="257"/>
      <c r="I38" s="257"/>
      <c r="J38" s="257"/>
      <c r="K38" s="257"/>
      <c r="L38" s="257"/>
      <c r="M38" s="333"/>
      <c r="N38" s="155"/>
      <c r="O38" s="155"/>
      <c r="P38" s="155"/>
      <c r="Q38" s="155"/>
      <c r="R38" s="155"/>
      <c r="S38" s="417"/>
    </row>
    <row r="39" spans="3:19" ht="12" customHeight="1">
      <c r="C39" s="155"/>
      <c r="D39" s="155"/>
      <c r="E39" s="156"/>
      <c r="F39" s="156"/>
      <c r="G39" s="156"/>
      <c r="H39" s="156"/>
      <c r="I39" s="156"/>
      <c r="J39" s="156"/>
      <c r="K39" s="156"/>
      <c r="L39" s="156"/>
      <c r="M39" s="156"/>
      <c r="N39" s="155"/>
      <c r="O39" s="155"/>
      <c r="P39" s="155"/>
      <c r="Q39" s="155"/>
      <c r="R39" s="155"/>
      <c r="S39" s="155"/>
    </row>
    <row r="40" ht="18.75">
      <c r="B40" s="148" t="s">
        <v>273</v>
      </c>
    </row>
    <row r="41" ht="18.75">
      <c r="B41" s="148" t="s">
        <v>274</v>
      </c>
    </row>
  </sheetData>
  <sheetProtection/>
  <mergeCells count="3">
    <mergeCell ref="C8:P8"/>
    <mergeCell ref="E10:I10"/>
    <mergeCell ref="E11:I11"/>
  </mergeCells>
  <printOptions horizontalCentered="1" verticalCentered="1"/>
  <pageMargins left="0.65" right="0.2" top="0.1" bottom="0.1" header="0.19" footer="0.17"/>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tabColor indexed="45"/>
  </sheetPr>
  <dimension ref="B2:J216"/>
  <sheetViews>
    <sheetView view="pageBreakPreview" zoomScaleNormal="90" zoomScaleSheetLayoutView="100" zoomScalePageLayoutView="0" workbookViewId="0" topLeftCell="B1">
      <selection activeCell="D2" sqref="D2"/>
    </sheetView>
  </sheetViews>
  <sheetFormatPr defaultColWidth="9.140625" defaultRowHeight="12.75"/>
  <cols>
    <col min="1" max="1" width="2.140625" style="143" customWidth="1"/>
    <col min="2" max="2" width="3.28125" style="143" customWidth="1"/>
    <col min="3" max="3" width="51.7109375" style="143" customWidth="1"/>
    <col min="4" max="4" width="12.8515625" style="143" customWidth="1"/>
    <col min="5" max="5" width="16.28125" style="143" hidden="1" customWidth="1"/>
    <col min="6" max="6" width="16.00390625" style="157" customWidth="1"/>
    <col min="7" max="7" width="2.00390625" style="143" customWidth="1"/>
    <col min="8" max="8" width="17.421875" style="143" customWidth="1"/>
    <col min="9" max="9" width="9.140625" style="143" customWidth="1"/>
    <col min="10" max="10" width="10.140625" style="143" bestFit="1" customWidth="1"/>
    <col min="11" max="16384" width="9.140625" style="143" customWidth="1"/>
  </cols>
  <sheetData>
    <row r="1" ht="39" customHeight="1"/>
    <row r="2" spans="2:8" s="157" customFormat="1" ht="18.75">
      <c r="B2" s="144" t="str">
        <f>+BalanceSheet!B2</f>
        <v>RCE Capital Berhad (Company No. 2444-M)</v>
      </c>
      <c r="H2" s="314" t="str">
        <f>+'Stat of Equity'!S2</f>
        <v>Interim Financial Report</v>
      </c>
    </row>
    <row r="3" spans="2:8" s="157" customFormat="1" ht="18.75">
      <c r="B3" s="310" t="str">
        <f>+'Stat of Equity'!B3</f>
        <v>Incorporated in Malaysia</v>
      </c>
      <c r="H3" s="314" t="s">
        <v>258</v>
      </c>
    </row>
    <row r="4" s="157" customFormat="1" ht="19.5" thickBot="1">
      <c r="H4" s="258"/>
    </row>
    <row r="5" spans="2:8" s="157" customFormat="1" ht="19.5" thickBot="1">
      <c r="B5" s="316" t="s">
        <v>275</v>
      </c>
      <c r="C5" s="321"/>
      <c r="D5" s="321"/>
      <c r="E5" s="321"/>
      <c r="F5" s="321"/>
      <c r="G5" s="321"/>
      <c r="H5" s="322"/>
    </row>
    <row r="6" s="157" customFormat="1" ht="18.75"/>
    <row r="7" s="157" customFormat="1" ht="18.75">
      <c r="B7" s="157" t="s">
        <v>11</v>
      </c>
    </row>
    <row r="8" spans="6:8" ht="18.75">
      <c r="F8" s="323" t="s">
        <v>163</v>
      </c>
      <c r="H8" s="325" t="s">
        <v>163</v>
      </c>
    </row>
    <row r="9" spans="6:8" ht="18.75">
      <c r="F9" s="323" t="s">
        <v>37</v>
      </c>
      <c r="H9" s="325" t="s">
        <v>37</v>
      </c>
    </row>
    <row r="10" spans="6:8" ht="18.75">
      <c r="F10" s="323">
        <v>39447</v>
      </c>
      <c r="G10" s="324"/>
      <c r="H10" s="325">
        <v>39082</v>
      </c>
    </row>
    <row r="11" spans="6:8" ht="18.75">
      <c r="F11" s="326" t="s">
        <v>4</v>
      </c>
      <c r="G11" s="324"/>
      <c r="H11" s="324" t="s">
        <v>4</v>
      </c>
    </row>
    <row r="12" spans="6:8" ht="12" customHeight="1">
      <c r="F12" s="158"/>
      <c r="H12" s="259"/>
    </row>
    <row r="13" spans="2:6" ht="18.75">
      <c r="B13" s="159" t="s">
        <v>129</v>
      </c>
      <c r="C13" s="160"/>
      <c r="D13" s="161"/>
      <c r="E13" s="162"/>
      <c r="F13" s="420"/>
    </row>
    <row r="14" spans="2:8" ht="18.75">
      <c r="B14" s="163" t="s">
        <v>49</v>
      </c>
      <c r="C14" s="164"/>
      <c r="D14" s="161"/>
      <c r="E14" s="162"/>
      <c r="F14" s="421">
        <f>+'Income Statement'!G26</f>
        <v>47924</v>
      </c>
      <c r="G14" s="166"/>
      <c r="H14" s="379">
        <f>'Income Statement'!I26</f>
        <v>53417</v>
      </c>
    </row>
    <row r="15" spans="2:8" ht="18.75">
      <c r="B15" s="163" t="s">
        <v>14</v>
      </c>
      <c r="C15" s="164"/>
      <c r="D15" s="161"/>
      <c r="E15" s="162"/>
      <c r="F15" s="421"/>
      <c r="G15" s="166"/>
      <c r="H15" s="379"/>
    </row>
    <row r="16" spans="2:8" ht="18.75">
      <c r="B16" s="163"/>
      <c r="C16" s="163" t="s">
        <v>138</v>
      </c>
      <c r="D16" s="161"/>
      <c r="E16" s="162"/>
      <c r="F16" s="421">
        <v>2775</v>
      </c>
      <c r="G16" s="166"/>
      <c r="H16" s="379">
        <f>4583</f>
        <v>4583</v>
      </c>
    </row>
    <row r="17" spans="2:8" ht="18.75">
      <c r="B17" s="163"/>
      <c r="C17" s="163" t="s">
        <v>90</v>
      </c>
      <c r="D17" s="161"/>
      <c r="E17" s="162"/>
      <c r="F17" s="421">
        <v>31328</v>
      </c>
      <c r="G17" s="166"/>
      <c r="H17" s="379">
        <f>20609-1967</f>
        <v>18642</v>
      </c>
    </row>
    <row r="18" spans="2:8" ht="18.75">
      <c r="B18" s="163"/>
      <c r="C18" s="163" t="s">
        <v>108</v>
      </c>
      <c r="D18" s="161"/>
      <c r="E18" s="162"/>
      <c r="F18" s="422"/>
      <c r="G18" s="166"/>
      <c r="H18" s="429"/>
    </row>
    <row r="19" spans="2:8" ht="18.75">
      <c r="B19" s="163"/>
      <c r="C19" s="163" t="s">
        <v>109</v>
      </c>
      <c r="D19" s="161"/>
      <c r="E19" s="162"/>
      <c r="F19" s="421">
        <f>+-'Income Statement'!G19</f>
        <v>521</v>
      </c>
      <c r="G19" s="166"/>
      <c r="H19" s="379">
        <v>311</v>
      </c>
    </row>
    <row r="20" spans="2:8" ht="18.75">
      <c r="B20" s="163"/>
      <c r="C20" s="163" t="s">
        <v>131</v>
      </c>
      <c r="D20" s="161"/>
      <c r="E20" s="162"/>
      <c r="F20" s="421">
        <v>1101</v>
      </c>
      <c r="G20" s="166"/>
      <c r="H20" s="379">
        <v>0</v>
      </c>
    </row>
    <row r="21" spans="2:8" s="168" customFormat="1" ht="18.75">
      <c r="B21" s="169"/>
      <c r="C21" s="163" t="s">
        <v>59</v>
      </c>
      <c r="F21" s="421">
        <v>6</v>
      </c>
      <c r="H21" s="379">
        <v>0</v>
      </c>
    </row>
    <row r="22" spans="2:8" s="168" customFormat="1" ht="18.75">
      <c r="B22" s="169"/>
      <c r="C22" s="163" t="s">
        <v>118</v>
      </c>
      <c r="D22" s="161"/>
      <c r="E22" s="162"/>
      <c r="F22" s="426">
        <v>0</v>
      </c>
      <c r="G22" s="166"/>
      <c r="H22" s="379">
        <v>3506</v>
      </c>
    </row>
    <row r="23" spans="2:8" s="168" customFormat="1" ht="18.75" hidden="1">
      <c r="B23" s="169"/>
      <c r="C23" s="163" t="s">
        <v>61</v>
      </c>
      <c r="F23" s="421">
        <v>0</v>
      </c>
      <c r="H23" s="379">
        <v>0</v>
      </c>
    </row>
    <row r="24" spans="3:8" ht="18.75">
      <c r="C24" s="163" t="s">
        <v>15</v>
      </c>
      <c r="D24" s="161"/>
      <c r="E24" s="162"/>
      <c r="F24" s="421">
        <f>-'format-pl a'!G38</f>
        <v>-3911</v>
      </c>
      <c r="G24" s="166"/>
      <c r="H24" s="379">
        <v>-1851</v>
      </c>
    </row>
    <row r="25" spans="3:8" ht="18.75">
      <c r="C25" s="163" t="s">
        <v>55</v>
      </c>
      <c r="D25" s="161"/>
      <c r="E25" s="162"/>
      <c r="F25" s="421">
        <v>-1764</v>
      </c>
      <c r="G25" s="166"/>
      <c r="H25" s="430">
        <v>-2476</v>
      </c>
    </row>
    <row r="26" spans="3:8" ht="18.75">
      <c r="C26" s="163" t="s">
        <v>220</v>
      </c>
      <c r="D26" s="161"/>
      <c r="E26" s="162"/>
      <c r="F26" s="421">
        <v>-372</v>
      </c>
      <c r="G26" s="166"/>
      <c r="H26" s="430">
        <v>-20399</v>
      </c>
    </row>
    <row r="27" spans="3:8" ht="18.75">
      <c r="C27" s="163" t="s">
        <v>31</v>
      </c>
      <c r="D27" s="161"/>
      <c r="E27" s="162"/>
      <c r="F27" s="421">
        <v>-5</v>
      </c>
      <c r="G27" s="166"/>
      <c r="H27" s="379">
        <v>0</v>
      </c>
    </row>
    <row r="28" spans="2:8" ht="7.5" customHeight="1">
      <c r="B28" s="163"/>
      <c r="C28" s="163"/>
      <c r="D28" s="161"/>
      <c r="E28" s="162"/>
      <c r="F28" s="170"/>
      <c r="G28" s="166"/>
      <c r="H28" s="401"/>
    </row>
    <row r="29" spans="2:8" ht="18.75">
      <c r="B29" s="163" t="s">
        <v>115</v>
      </c>
      <c r="C29" s="163"/>
      <c r="D29" s="161"/>
      <c r="E29" s="162"/>
      <c r="F29" s="423">
        <f>SUM(F14:F28)</f>
        <v>77603</v>
      </c>
      <c r="G29" s="166"/>
      <c r="H29" s="431">
        <f>SUM(H14:H28)</f>
        <v>55733</v>
      </c>
    </row>
    <row r="30" spans="2:8" ht="18.75">
      <c r="B30" s="163"/>
      <c r="C30" s="163"/>
      <c r="D30" s="161"/>
      <c r="E30" s="162"/>
      <c r="F30" s="423"/>
      <c r="G30" s="166"/>
      <c r="H30" s="379"/>
    </row>
    <row r="31" spans="2:8" ht="18.75">
      <c r="B31" s="163" t="s">
        <v>57</v>
      </c>
      <c r="D31" s="161"/>
      <c r="E31" s="162"/>
      <c r="F31" s="423"/>
      <c r="G31" s="166"/>
      <c r="H31" s="379"/>
    </row>
    <row r="32" spans="2:8" ht="18.75">
      <c r="B32" s="163"/>
      <c r="C32" s="163" t="s">
        <v>116</v>
      </c>
      <c r="D32" s="161"/>
      <c r="E32" s="162"/>
      <c r="F32" s="423">
        <f>+(BalanceSheet!J18-BalanceSheet!H18)+(BalanceSheet!J27-BalanceSheet!H27)-F16</f>
        <v>-215405</v>
      </c>
      <c r="G32" s="166"/>
      <c r="H32" s="379">
        <f>-135222+111-411</f>
        <v>-135522</v>
      </c>
    </row>
    <row r="33" spans="2:8" ht="18.75">
      <c r="B33" s="163"/>
      <c r="C33" s="163" t="s">
        <v>121</v>
      </c>
      <c r="D33" s="161"/>
      <c r="E33" s="162"/>
      <c r="F33" s="423">
        <f>+(BalanceSheet!J26-BalanceSheet!H26)</f>
        <v>-6800</v>
      </c>
      <c r="G33" s="166"/>
      <c r="H33" s="379">
        <v>0</v>
      </c>
    </row>
    <row r="34" spans="2:8" ht="18.75">
      <c r="B34" s="163"/>
      <c r="C34" s="163" t="s">
        <v>8</v>
      </c>
      <c r="D34" s="161"/>
      <c r="E34" s="162"/>
      <c r="F34" s="423">
        <f>+(BalanceSheet!J28-BalanceSheet!H28)-Cashflow!F43</f>
        <v>-10312</v>
      </c>
      <c r="G34" s="166"/>
      <c r="H34" s="379">
        <v>-11073</v>
      </c>
    </row>
    <row r="35" spans="2:8" ht="18.75">
      <c r="B35" s="163"/>
      <c r="C35" s="163"/>
      <c r="D35" s="161"/>
      <c r="E35" s="162"/>
      <c r="F35" s="423"/>
      <c r="G35" s="166"/>
      <c r="H35" s="379"/>
    </row>
    <row r="36" spans="2:8" ht="18.75">
      <c r="B36" s="163" t="s">
        <v>267</v>
      </c>
      <c r="D36" s="161"/>
      <c r="E36" s="162"/>
      <c r="F36" s="423"/>
      <c r="G36" s="166"/>
      <c r="H36" s="379"/>
    </row>
    <row r="37" spans="2:8" ht="18.75">
      <c r="B37" s="163"/>
      <c r="C37" s="163" t="s">
        <v>50</v>
      </c>
      <c r="D37" s="161"/>
      <c r="E37" s="162"/>
      <c r="F37" s="423">
        <f>24113-3500</f>
        <v>20613</v>
      </c>
      <c r="G37" s="166"/>
      <c r="H37" s="379">
        <v>9508</v>
      </c>
    </row>
    <row r="38" spans="2:8" ht="7.5" customHeight="1">
      <c r="B38" s="163"/>
      <c r="C38" s="163"/>
      <c r="D38" s="161"/>
      <c r="E38" s="162"/>
      <c r="F38" s="424"/>
      <c r="G38" s="166"/>
      <c r="H38" s="401"/>
    </row>
    <row r="39" spans="2:8" ht="18.75">
      <c r="B39" s="163" t="s">
        <v>117</v>
      </c>
      <c r="D39" s="161"/>
      <c r="E39" s="162"/>
      <c r="F39" s="423">
        <f>SUM(F29:F38)</f>
        <v>-134301</v>
      </c>
      <c r="G39" s="166"/>
      <c r="H39" s="431">
        <f>SUM(H29:H38)</f>
        <v>-81354</v>
      </c>
    </row>
    <row r="40" spans="2:8" ht="18.75">
      <c r="B40" s="163"/>
      <c r="D40" s="161"/>
      <c r="E40" s="162"/>
      <c r="F40" s="423"/>
      <c r="G40" s="166"/>
      <c r="H40" s="431"/>
    </row>
    <row r="41" spans="2:8" ht="18.75">
      <c r="B41" s="163" t="s">
        <v>91</v>
      </c>
      <c r="D41" s="161"/>
      <c r="E41" s="162"/>
      <c r="F41" s="423">
        <v>-31279</v>
      </c>
      <c r="G41" s="166"/>
      <c r="H41" s="431">
        <v>-18615</v>
      </c>
    </row>
    <row r="42" spans="2:8" ht="18.75">
      <c r="B42" s="163" t="s">
        <v>21</v>
      </c>
      <c r="D42" s="161"/>
      <c r="E42" s="162"/>
      <c r="F42" s="423">
        <v>-10746</v>
      </c>
      <c r="G42" s="166"/>
      <c r="H42" s="379">
        <v>-3784</v>
      </c>
    </row>
    <row r="43" spans="2:8" ht="18.75">
      <c r="B43" s="163" t="s">
        <v>133</v>
      </c>
      <c r="D43" s="161"/>
      <c r="E43" s="162"/>
      <c r="F43" s="423">
        <v>333</v>
      </c>
      <c r="G43" s="166"/>
      <c r="H43" s="431">
        <v>399</v>
      </c>
    </row>
    <row r="44" spans="2:8" ht="7.5" customHeight="1">
      <c r="B44" s="163"/>
      <c r="D44" s="161"/>
      <c r="E44" s="162"/>
      <c r="F44" s="424"/>
      <c r="G44" s="166"/>
      <c r="H44" s="379"/>
    </row>
    <row r="45" spans="2:8" ht="18.75">
      <c r="B45" s="163" t="s">
        <v>120</v>
      </c>
      <c r="C45" s="163"/>
      <c r="D45" s="161"/>
      <c r="E45" s="162"/>
      <c r="F45" s="425">
        <f>SUM(F39:F44)</f>
        <v>-175993</v>
      </c>
      <c r="G45" s="166"/>
      <c r="H45" s="432">
        <f>SUM(H39:H44)</f>
        <v>-103354</v>
      </c>
    </row>
    <row r="46" spans="2:8" ht="18.75">
      <c r="B46" s="163"/>
      <c r="C46" s="163"/>
      <c r="D46" s="161"/>
      <c r="E46" s="162"/>
      <c r="F46" s="165"/>
      <c r="G46" s="166"/>
      <c r="H46" s="166"/>
    </row>
    <row r="47" spans="2:8" ht="19.5" thickBot="1">
      <c r="B47" s="163"/>
      <c r="C47" s="163"/>
      <c r="D47" s="161"/>
      <c r="E47" s="162"/>
      <c r="F47" s="165"/>
      <c r="G47" s="166"/>
      <c r="H47" s="166"/>
    </row>
    <row r="48" spans="2:8" ht="19.5" thickBot="1">
      <c r="B48" s="316" t="s">
        <v>277</v>
      </c>
      <c r="C48" s="321"/>
      <c r="D48" s="321"/>
      <c r="E48" s="321"/>
      <c r="F48" s="321"/>
      <c r="G48" s="321"/>
      <c r="H48" s="322"/>
    </row>
    <row r="49" spans="2:8" ht="18.75">
      <c r="B49" s="163"/>
      <c r="C49" s="163"/>
      <c r="D49" s="161"/>
      <c r="E49" s="162"/>
      <c r="F49" s="165"/>
      <c r="G49" s="166"/>
      <c r="H49" s="166"/>
    </row>
    <row r="50" spans="2:8" ht="18.75">
      <c r="B50" s="163"/>
      <c r="C50" s="163"/>
      <c r="D50" s="161"/>
      <c r="E50" s="162"/>
      <c r="F50" s="165"/>
      <c r="G50" s="166"/>
      <c r="H50" s="166"/>
    </row>
    <row r="51" spans="2:8" ht="18.75">
      <c r="B51" s="163"/>
      <c r="C51" s="163"/>
      <c r="D51" s="161"/>
      <c r="E51" s="162"/>
      <c r="F51" s="323" t="s">
        <v>163</v>
      </c>
      <c r="H51" s="325" t="s">
        <v>163</v>
      </c>
    </row>
    <row r="52" spans="2:8" ht="18.75">
      <c r="B52" s="163"/>
      <c r="C52" s="163"/>
      <c r="D52" s="161"/>
      <c r="E52" s="162"/>
      <c r="F52" s="323" t="s">
        <v>37</v>
      </c>
      <c r="H52" s="325" t="s">
        <v>37</v>
      </c>
    </row>
    <row r="53" spans="2:8" ht="18.75">
      <c r="B53" s="163"/>
      <c r="C53" s="163"/>
      <c r="D53" s="161"/>
      <c r="E53" s="162"/>
      <c r="F53" s="323">
        <v>39447</v>
      </c>
      <c r="G53" s="324"/>
      <c r="H53" s="325">
        <v>39082</v>
      </c>
    </row>
    <row r="54" spans="2:8" ht="18.75">
      <c r="B54" s="163"/>
      <c r="C54" s="163"/>
      <c r="D54" s="161"/>
      <c r="E54" s="162"/>
      <c r="F54" s="326" t="s">
        <v>4</v>
      </c>
      <c r="G54" s="324"/>
      <c r="H54" s="324" t="s">
        <v>4</v>
      </c>
    </row>
    <row r="55" spans="2:8" ht="18.75">
      <c r="B55" s="163"/>
      <c r="C55" s="163"/>
      <c r="D55" s="161"/>
      <c r="E55" s="162"/>
      <c r="F55" s="326"/>
      <c r="G55" s="324"/>
      <c r="H55" s="324"/>
    </row>
    <row r="56" spans="2:8" ht="18.75">
      <c r="B56" s="172" t="s">
        <v>22</v>
      </c>
      <c r="C56" s="163"/>
      <c r="D56" s="161"/>
      <c r="E56" s="162"/>
      <c r="F56" s="165"/>
      <c r="G56" s="166"/>
      <c r="H56" s="379"/>
    </row>
    <row r="57" spans="2:8" ht="18.75" hidden="1">
      <c r="B57" s="163" t="s">
        <v>92</v>
      </c>
      <c r="D57" s="161"/>
      <c r="E57" s="162"/>
      <c r="F57" s="165">
        <f>0</f>
        <v>0</v>
      </c>
      <c r="G57" s="166"/>
      <c r="H57" s="379"/>
    </row>
    <row r="58" spans="2:8" ht="18.75">
      <c r="B58" s="163" t="s">
        <v>16</v>
      </c>
      <c r="D58" s="161"/>
      <c r="E58" s="162"/>
      <c r="F58" s="421">
        <f>+'format-pl a'!G38</f>
        <v>3911</v>
      </c>
      <c r="G58" s="166"/>
      <c r="H58" s="379">
        <v>1851</v>
      </c>
    </row>
    <row r="59" spans="2:8" ht="18.75">
      <c r="B59" s="163" t="s">
        <v>56</v>
      </c>
      <c r="D59" s="161"/>
      <c r="E59" s="162"/>
      <c r="F59" s="423">
        <v>1764</v>
      </c>
      <c r="G59" s="166"/>
      <c r="H59" s="431">
        <v>2452</v>
      </c>
    </row>
    <row r="60" spans="2:8" ht="18.75">
      <c r="B60" s="163" t="s">
        <v>221</v>
      </c>
      <c r="D60" s="161"/>
      <c r="E60" s="162"/>
      <c r="F60" s="421">
        <f>+(BalanceSheet!J25-BalanceSheet!H25)-Cashflow!F26</f>
        <v>843</v>
      </c>
      <c r="G60" s="166"/>
      <c r="H60" s="168">
        <v>0</v>
      </c>
    </row>
    <row r="61" spans="2:8" ht="18.75">
      <c r="B61" s="163" t="s">
        <v>32</v>
      </c>
      <c r="D61" s="161"/>
      <c r="E61" s="162"/>
      <c r="F61" s="421">
        <v>145</v>
      </c>
      <c r="G61" s="166"/>
      <c r="H61" s="168">
        <v>0</v>
      </c>
    </row>
    <row r="62" spans="2:8" ht="18.75">
      <c r="B62" s="163" t="s">
        <v>237</v>
      </c>
      <c r="D62" s="161"/>
      <c r="E62" s="162"/>
      <c r="F62" s="426">
        <v>0</v>
      </c>
      <c r="G62" s="166"/>
      <c r="H62" s="379">
        <v>-759</v>
      </c>
    </row>
    <row r="63" spans="2:8" ht="18.75">
      <c r="B63" s="163" t="s">
        <v>130</v>
      </c>
      <c r="D63" s="161"/>
      <c r="E63" s="162"/>
      <c r="F63" s="421">
        <v>-361</v>
      </c>
      <c r="G63" s="166"/>
      <c r="H63" s="430">
        <v>-162</v>
      </c>
    </row>
    <row r="64" spans="2:8" ht="18.75" hidden="1">
      <c r="B64" s="163" t="s">
        <v>93</v>
      </c>
      <c r="D64" s="161"/>
      <c r="E64" s="162"/>
      <c r="F64" s="171">
        <v>0</v>
      </c>
      <c r="G64" s="166"/>
      <c r="H64" s="379"/>
    </row>
    <row r="65" spans="2:8" ht="18.75" hidden="1">
      <c r="B65" s="163" t="s">
        <v>122</v>
      </c>
      <c r="D65" s="161"/>
      <c r="E65" s="162"/>
      <c r="F65" s="165">
        <v>0</v>
      </c>
      <c r="G65" s="166"/>
      <c r="H65" s="379"/>
    </row>
    <row r="66" spans="2:8" ht="18.75" hidden="1">
      <c r="B66" s="163" t="s">
        <v>32</v>
      </c>
      <c r="D66" s="161"/>
      <c r="E66" s="162"/>
      <c r="F66" s="171">
        <v>0</v>
      </c>
      <c r="G66" s="166"/>
      <c r="H66" s="379">
        <v>0</v>
      </c>
    </row>
    <row r="67" spans="2:8" ht="6.75" customHeight="1">
      <c r="B67" s="163"/>
      <c r="C67" s="163"/>
      <c r="D67" s="161"/>
      <c r="E67" s="162"/>
      <c r="F67" s="170"/>
      <c r="G67" s="166"/>
      <c r="H67" s="379"/>
    </row>
    <row r="68" spans="2:8" ht="18.75">
      <c r="B68" s="163" t="s">
        <v>132</v>
      </c>
      <c r="C68" s="163"/>
      <c r="D68" s="161"/>
      <c r="E68" s="162"/>
      <c r="F68" s="425">
        <f>SUM(F57:F67)</f>
        <v>6302</v>
      </c>
      <c r="G68" s="166"/>
      <c r="H68" s="432">
        <f>SUM(H57:H67)</f>
        <v>3382</v>
      </c>
    </row>
    <row r="69" spans="2:8" ht="18.75">
      <c r="B69" s="163"/>
      <c r="C69" s="163"/>
      <c r="D69" s="161"/>
      <c r="E69" s="162"/>
      <c r="F69" s="423"/>
      <c r="G69" s="166"/>
      <c r="H69" s="431"/>
    </row>
    <row r="70" spans="2:8" ht="18.75" hidden="1">
      <c r="B70" s="163"/>
      <c r="C70" s="163"/>
      <c r="D70" s="161"/>
      <c r="E70" s="162"/>
      <c r="F70" s="423"/>
      <c r="G70" s="166"/>
      <c r="H70" s="260"/>
    </row>
    <row r="71" spans="2:8" ht="18.75" hidden="1">
      <c r="B71" s="163"/>
      <c r="C71" s="163"/>
      <c r="D71" s="161"/>
      <c r="E71" s="162"/>
      <c r="F71" s="423"/>
      <c r="G71" s="166"/>
      <c r="H71" s="260"/>
    </row>
    <row r="72" spans="2:8" ht="18.75">
      <c r="B72" s="172" t="s">
        <v>23</v>
      </c>
      <c r="C72" s="163"/>
      <c r="D72" s="161"/>
      <c r="E72" s="162"/>
      <c r="F72" s="421"/>
      <c r="G72" s="166"/>
      <c r="H72" s="166"/>
    </row>
    <row r="73" spans="2:8" ht="18.75">
      <c r="B73" s="163" t="s">
        <v>134</v>
      </c>
      <c r="C73" s="163"/>
      <c r="D73" s="161"/>
      <c r="E73" s="162"/>
      <c r="F73" s="421">
        <v>227500</v>
      </c>
      <c r="G73" s="166"/>
      <c r="H73" s="379">
        <v>45000</v>
      </c>
    </row>
    <row r="74" spans="2:8" ht="18.75">
      <c r="B74" s="163" t="s">
        <v>241</v>
      </c>
      <c r="C74" s="163"/>
      <c r="D74" s="161"/>
      <c r="E74" s="162"/>
      <c r="F74" s="421">
        <v>100000</v>
      </c>
      <c r="G74" s="166"/>
      <c r="H74" s="168">
        <v>0</v>
      </c>
    </row>
    <row r="75" spans="2:8" ht="18.75">
      <c r="B75" s="163" t="s">
        <v>112</v>
      </c>
      <c r="C75" s="163"/>
      <c r="D75" s="161"/>
      <c r="E75" s="162"/>
      <c r="F75" s="426">
        <v>0</v>
      </c>
      <c r="G75" s="166"/>
      <c r="H75" s="379">
        <v>163532</v>
      </c>
    </row>
    <row r="76" spans="2:8" ht="18.75">
      <c r="B76" s="163" t="s">
        <v>113</v>
      </c>
      <c r="C76" s="163"/>
      <c r="D76" s="161"/>
      <c r="E76" s="162"/>
      <c r="F76" s="426">
        <v>0</v>
      </c>
      <c r="G76" s="166"/>
      <c r="H76" s="379">
        <v>5718</v>
      </c>
    </row>
    <row r="77" spans="2:8" ht="18.75">
      <c r="B77" s="163" t="s">
        <v>238</v>
      </c>
      <c r="C77" s="163"/>
      <c r="D77" s="161"/>
      <c r="E77" s="162"/>
      <c r="F77" s="421">
        <v>-134951</v>
      </c>
      <c r="G77" s="166"/>
      <c r="H77" s="379">
        <v>-46144</v>
      </c>
    </row>
    <row r="78" spans="2:8" ht="18.75">
      <c r="B78" s="163" t="s">
        <v>239</v>
      </c>
      <c r="C78" s="163"/>
      <c r="D78" s="161"/>
      <c r="E78" s="162"/>
      <c r="F78" s="421">
        <v>-14000</v>
      </c>
      <c r="G78" s="166"/>
      <c r="H78" s="379">
        <v>-17000</v>
      </c>
    </row>
    <row r="79" spans="2:8" ht="18.75">
      <c r="B79" s="163" t="s">
        <v>195</v>
      </c>
      <c r="C79" s="163"/>
      <c r="D79" s="161"/>
      <c r="E79" s="162"/>
      <c r="F79" s="421">
        <f>+(BalanceSheet!H58-BalanceSheet!J58)+('Stat of Equity'!M35)</f>
        <v>-4767</v>
      </c>
      <c r="G79" s="166"/>
      <c r="H79" s="168">
        <v>0</v>
      </c>
    </row>
    <row r="80" spans="2:8" ht="18.75">
      <c r="B80" s="10" t="s">
        <v>48</v>
      </c>
      <c r="C80" s="163"/>
      <c r="D80" s="161"/>
      <c r="E80" s="162"/>
      <c r="F80" s="421">
        <f>+'Income Statement'!G24</f>
        <v>-49</v>
      </c>
      <c r="G80" s="166"/>
      <c r="H80" s="379">
        <f>-1994+1967</f>
        <v>-27</v>
      </c>
    </row>
    <row r="81" spans="2:8" ht="18.75">
      <c r="B81" s="163" t="s">
        <v>136</v>
      </c>
      <c r="C81" s="163"/>
      <c r="D81" s="161"/>
      <c r="E81" s="162"/>
      <c r="F81" s="421">
        <v>-183</v>
      </c>
      <c r="G81" s="166"/>
      <c r="H81" s="379">
        <v>-114</v>
      </c>
    </row>
    <row r="82" spans="2:8" ht="18.75">
      <c r="B82" s="163" t="s">
        <v>135</v>
      </c>
      <c r="C82" s="163"/>
      <c r="D82" s="161"/>
      <c r="E82" s="162"/>
      <c r="F82" s="421">
        <v>-118</v>
      </c>
      <c r="G82" s="166"/>
      <c r="H82" s="379">
        <v>-54</v>
      </c>
    </row>
    <row r="83" spans="2:8" ht="18.75">
      <c r="B83" s="163" t="s">
        <v>94</v>
      </c>
      <c r="C83" s="163"/>
      <c r="D83" s="161"/>
      <c r="E83" s="162"/>
      <c r="F83" s="426">
        <v>0</v>
      </c>
      <c r="G83" s="166"/>
      <c r="H83" s="379">
        <v>-296</v>
      </c>
    </row>
    <row r="84" spans="2:8" ht="6" customHeight="1">
      <c r="B84" s="163"/>
      <c r="C84" s="163"/>
      <c r="D84" s="161"/>
      <c r="E84" s="162"/>
      <c r="F84" s="421"/>
      <c r="G84" s="166"/>
      <c r="H84" s="379"/>
    </row>
    <row r="85" spans="2:8" ht="18.75">
      <c r="B85" s="163" t="s">
        <v>95</v>
      </c>
      <c r="C85" s="163"/>
      <c r="D85" s="161"/>
      <c r="E85" s="162"/>
      <c r="F85" s="425">
        <f>SUM(F73:F83)</f>
        <v>173432</v>
      </c>
      <c r="G85" s="166"/>
      <c r="H85" s="432">
        <f>SUM(H73:H83)</f>
        <v>150615</v>
      </c>
    </row>
    <row r="86" spans="2:8" ht="16.5" customHeight="1">
      <c r="B86" s="160"/>
      <c r="C86" s="173"/>
      <c r="D86" s="161"/>
      <c r="E86" s="162"/>
      <c r="F86" s="423"/>
      <c r="G86" s="166"/>
      <c r="H86" s="379"/>
    </row>
    <row r="87" spans="2:8" ht="18.75">
      <c r="B87" s="174" t="s">
        <v>204</v>
      </c>
      <c r="C87" s="163"/>
      <c r="D87" s="161"/>
      <c r="E87" s="162"/>
      <c r="F87" s="423">
        <f>+F45+F68+F85</f>
        <v>3741</v>
      </c>
      <c r="G87" s="166"/>
      <c r="H87" s="431">
        <f>+H45+H68+H85</f>
        <v>50643</v>
      </c>
    </row>
    <row r="88" spans="2:8" ht="15.75" customHeight="1">
      <c r="B88" s="163" t="s">
        <v>24</v>
      </c>
      <c r="C88" s="163"/>
      <c r="D88" s="161"/>
      <c r="E88" s="162"/>
      <c r="F88" s="421"/>
      <c r="G88" s="166"/>
      <c r="H88" s="379"/>
    </row>
    <row r="89" spans="2:8" ht="18.75">
      <c r="B89" s="1" t="s">
        <v>35</v>
      </c>
      <c r="C89" s="163"/>
      <c r="D89" s="161"/>
      <c r="E89" s="162"/>
      <c r="F89" s="423">
        <v>167982</v>
      </c>
      <c r="G89" s="166"/>
      <c r="H89" s="379">
        <v>56007</v>
      </c>
    </row>
    <row r="90" spans="2:8" ht="15.75" customHeight="1">
      <c r="B90" s="163" t="s">
        <v>24</v>
      </c>
      <c r="C90" s="163"/>
      <c r="D90" s="161"/>
      <c r="E90" s="162"/>
      <c r="F90" s="420"/>
      <c r="G90" s="166"/>
      <c r="H90" s="379"/>
    </row>
    <row r="91" spans="2:10" ht="19.5" thickBot="1">
      <c r="B91" s="1" t="s">
        <v>36</v>
      </c>
      <c r="C91" s="174"/>
      <c r="D91" s="161"/>
      <c r="E91" s="162"/>
      <c r="F91" s="427">
        <f>+F87+F89</f>
        <v>171723</v>
      </c>
      <c r="G91" s="166"/>
      <c r="H91" s="433">
        <f>+H87+H89</f>
        <v>106650</v>
      </c>
      <c r="I91" s="168"/>
      <c r="J91" s="167"/>
    </row>
    <row r="92" spans="2:8" ht="17.25" customHeight="1" thickTop="1">
      <c r="B92" s="174"/>
      <c r="C92" s="160"/>
      <c r="D92" s="161"/>
      <c r="E92" s="162"/>
      <c r="F92" s="421"/>
      <c r="G92" s="167"/>
      <c r="H92" s="379"/>
    </row>
    <row r="93" spans="2:8" ht="18.75">
      <c r="B93" s="11" t="s">
        <v>54</v>
      </c>
      <c r="C93" s="160"/>
      <c r="D93" s="161"/>
      <c r="E93" s="162"/>
      <c r="F93" s="421"/>
      <c r="G93" s="167"/>
      <c r="H93" s="379"/>
    </row>
    <row r="94" spans="2:8" ht="18.75">
      <c r="B94" s="11" t="s">
        <v>53</v>
      </c>
      <c r="C94" s="160"/>
      <c r="D94" s="161"/>
      <c r="E94" s="162"/>
      <c r="F94" s="421"/>
      <c r="G94" s="167"/>
      <c r="H94" s="166"/>
    </row>
    <row r="95" spans="2:8" ht="18.75">
      <c r="B95" s="11"/>
      <c r="C95" s="160"/>
      <c r="D95" s="161"/>
      <c r="E95" s="162"/>
      <c r="F95" s="421"/>
      <c r="G95" s="167"/>
      <c r="H95" s="379"/>
    </row>
    <row r="96" spans="2:8" ht="18.75">
      <c r="B96" s="175" t="str">
        <f>+BalanceSheet!B29</f>
        <v>Deposits with licensed financial institutions</v>
      </c>
      <c r="D96" s="161"/>
      <c r="E96" s="162"/>
      <c r="F96" s="420">
        <f>+BalanceSheet!H29</f>
        <v>167211</v>
      </c>
      <c r="G96" s="166"/>
      <c r="H96" s="379">
        <v>101044</v>
      </c>
    </row>
    <row r="97" spans="2:8" ht="18.75">
      <c r="B97" s="175" t="str">
        <f>+BalanceSheet!B30</f>
        <v>Cash and bank balances</v>
      </c>
      <c r="D97" s="161"/>
      <c r="E97" s="162"/>
      <c r="F97" s="420">
        <f>+BalanceSheet!H30</f>
        <v>4512</v>
      </c>
      <c r="G97" s="166"/>
      <c r="H97" s="379">
        <v>5606</v>
      </c>
    </row>
    <row r="98" spans="2:8" ht="7.5" customHeight="1">
      <c r="B98" s="1"/>
      <c r="D98" s="161"/>
      <c r="E98" s="162"/>
      <c r="F98" s="421"/>
      <c r="G98" s="166"/>
      <c r="H98" s="379"/>
    </row>
    <row r="99" spans="2:10" ht="19.5" thickBot="1">
      <c r="B99" s="11"/>
      <c r="F99" s="428">
        <f>SUM(F96:F97)</f>
        <v>171723</v>
      </c>
      <c r="G99" s="166"/>
      <c r="H99" s="433">
        <f>SUM(H96:H97)</f>
        <v>106650</v>
      </c>
      <c r="I99" s="168"/>
      <c r="J99" s="168"/>
    </row>
    <row r="100" spans="2:8" ht="14.25" customHeight="1" thickTop="1">
      <c r="B100" s="11"/>
      <c r="F100" s="176"/>
      <c r="H100" s="138"/>
    </row>
    <row r="103" spans="6:8" ht="18.75">
      <c r="F103" s="177"/>
      <c r="H103" s="138"/>
    </row>
    <row r="104" spans="2:8" ht="18.75">
      <c r="B104" s="1"/>
      <c r="C104" s="1"/>
      <c r="F104" s="177"/>
      <c r="H104" s="138"/>
    </row>
    <row r="105" spans="6:8" ht="18.75">
      <c r="F105" s="177"/>
      <c r="H105" s="138"/>
    </row>
    <row r="106" spans="6:8" ht="18.75">
      <c r="F106" s="177"/>
      <c r="H106" s="138"/>
    </row>
    <row r="107" ht="18.75">
      <c r="H107" s="138"/>
    </row>
    <row r="108" ht="18.75">
      <c r="H108" s="138"/>
    </row>
    <row r="109" ht="18.75">
      <c r="H109" s="138"/>
    </row>
    <row r="110" ht="18.75">
      <c r="H110" s="138"/>
    </row>
    <row r="111" ht="18.75">
      <c r="H111" s="138"/>
    </row>
    <row r="112" spans="3:8" ht="18.75">
      <c r="C112" s="143" t="s">
        <v>11</v>
      </c>
      <c r="H112" s="138"/>
    </row>
    <row r="113" ht="18.75">
      <c r="H113" s="138"/>
    </row>
    <row r="114" ht="18.75">
      <c r="H114" s="138"/>
    </row>
    <row r="115" ht="18.75">
      <c r="H115" s="138"/>
    </row>
    <row r="116" ht="18.75">
      <c r="H116" s="138"/>
    </row>
    <row r="117" ht="18.75">
      <c r="H117" s="138"/>
    </row>
    <row r="118" ht="18.75">
      <c r="H118" s="138"/>
    </row>
    <row r="119" ht="18.75">
      <c r="H119" s="138"/>
    </row>
    <row r="120" ht="18.75">
      <c r="H120" s="138"/>
    </row>
    <row r="121" ht="18.75">
      <c r="H121" s="138"/>
    </row>
    <row r="122" ht="18.75">
      <c r="H122" s="138"/>
    </row>
    <row r="123" ht="18.75">
      <c r="H123" s="138"/>
    </row>
    <row r="124" ht="18.75">
      <c r="H124" s="138"/>
    </row>
    <row r="125" ht="18.75">
      <c r="H125" s="138"/>
    </row>
    <row r="126" ht="18.75">
      <c r="H126" s="138"/>
    </row>
    <row r="127" ht="18.75">
      <c r="H127" s="138"/>
    </row>
    <row r="128" ht="18.75">
      <c r="H128" s="138"/>
    </row>
    <row r="129" ht="18.75">
      <c r="H129" s="138"/>
    </row>
    <row r="130" ht="18.75">
      <c r="H130" s="138"/>
    </row>
    <row r="131" ht="18.75">
      <c r="H131" s="138"/>
    </row>
    <row r="132" ht="18.75">
      <c r="H132" s="138"/>
    </row>
    <row r="133" ht="18.75">
      <c r="H133" s="138"/>
    </row>
    <row r="134" ht="18.75">
      <c r="H134" s="138"/>
    </row>
    <row r="135" ht="18.75">
      <c r="H135" s="138"/>
    </row>
    <row r="136" ht="18.75">
      <c r="H136" s="138"/>
    </row>
    <row r="137" ht="18.75">
      <c r="H137" s="138"/>
    </row>
    <row r="138" ht="18.75">
      <c r="H138" s="138"/>
    </row>
    <row r="139" ht="18.75">
      <c r="H139" s="138"/>
    </row>
    <row r="140" ht="18.75">
      <c r="H140" s="138"/>
    </row>
    <row r="141" ht="18.75">
      <c r="H141" s="138"/>
    </row>
    <row r="142" ht="18.75">
      <c r="H142" s="138"/>
    </row>
    <row r="143" ht="18.75">
      <c r="H143" s="138"/>
    </row>
    <row r="144" ht="18.75">
      <c r="H144" s="138"/>
    </row>
    <row r="145" ht="18.75">
      <c r="H145" s="138"/>
    </row>
    <row r="146" ht="18.75">
      <c r="H146" s="138"/>
    </row>
    <row r="147" ht="18.75">
      <c r="H147" s="138"/>
    </row>
    <row r="148" ht="18.75">
      <c r="H148" s="138"/>
    </row>
    <row r="149" ht="18.75">
      <c r="H149" s="138"/>
    </row>
    <row r="150" ht="18.75">
      <c r="H150" s="138"/>
    </row>
    <row r="151" ht="18.75">
      <c r="H151" s="138"/>
    </row>
    <row r="152" ht="18.75">
      <c r="H152" s="138"/>
    </row>
    <row r="153" ht="18.75">
      <c r="H153" s="138"/>
    </row>
    <row r="154" ht="18.75">
      <c r="H154" s="138"/>
    </row>
    <row r="155" ht="18.75">
      <c r="H155" s="138"/>
    </row>
    <row r="156" ht="18.75">
      <c r="H156" s="138"/>
    </row>
    <row r="157" ht="18.75">
      <c r="H157" s="138"/>
    </row>
    <row r="158" ht="18.75">
      <c r="H158" s="138"/>
    </row>
    <row r="159" ht="18.75">
      <c r="H159" s="138"/>
    </row>
    <row r="160" ht="18.75">
      <c r="H160" s="138"/>
    </row>
    <row r="161" ht="18.75">
      <c r="H161" s="138"/>
    </row>
    <row r="162" ht="18.75">
      <c r="H162" s="138"/>
    </row>
    <row r="163" ht="18.75">
      <c r="H163" s="138"/>
    </row>
    <row r="164" ht="18.75">
      <c r="H164" s="138"/>
    </row>
    <row r="165" ht="18.75">
      <c r="H165" s="138"/>
    </row>
    <row r="166" ht="18.75">
      <c r="H166" s="138"/>
    </row>
    <row r="167" ht="18.75">
      <c r="H167" s="138"/>
    </row>
    <row r="168" ht="18.75">
      <c r="H168" s="138"/>
    </row>
    <row r="169" ht="18.75">
      <c r="H169" s="138"/>
    </row>
    <row r="170" ht="18.75">
      <c r="H170" s="138"/>
    </row>
    <row r="171" ht="18.75">
      <c r="H171" s="138"/>
    </row>
    <row r="172" ht="18.75">
      <c r="H172" s="138"/>
    </row>
    <row r="173" ht="18.75">
      <c r="H173" s="138"/>
    </row>
    <row r="174" ht="18.75">
      <c r="H174" s="138"/>
    </row>
    <row r="175" ht="18.75">
      <c r="H175" s="138"/>
    </row>
    <row r="176" ht="18.75">
      <c r="H176" s="138"/>
    </row>
    <row r="177" ht="18.75">
      <c r="H177" s="138"/>
    </row>
    <row r="178" ht="18.75">
      <c r="H178" s="138"/>
    </row>
    <row r="179" ht="18.75">
      <c r="H179" s="138"/>
    </row>
    <row r="180" ht="18.75">
      <c r="H180" s="138"/>
    </row>
    <row r="181" ht="18.75">
      <c r="H181" s="138"/>
    </row>
    <row r="182" ht="18.75">
      <c r="H182" s="138"/>
    </row>
    <row r="183" ht="18.75">
      <c r="H183" s="138"/>
    </row>
    <row r="184" ht="18.75">
      <c r="H184" s="138"/>
    </row>
    <row r="185" ht="18.75">
      <c r="H185" s="138"/>
    </row>
    <row r="186" ht="18.75">
      <c r="H186" s="138"/>
    </row>
    <row r="187" ht="18.75">
      <c r="H187" s="138"/>
    </row>
    <row r="188" ht="18.75">
      <c r="H188" s="138"/>
    </row>
    <row r="189" ht="18.75">
      <c r="H189" s="138"/>
    </row>
    <row r="190" ht="18.75">
      <c r="H190" s="138"/>
    </row>
    <row r="191" ht="18.75">
      <c r="H191" s="138"/>
    </row>
    <row r="192" ht="18.75">
      <c r="H192" s="138"/>
    </row>
    <row r="193" ht="18.75">
      <c r="H193" s="138"/>
    </row>
    <row r="194" ht="18.75">
      <c r="H194" s="138"/>
    </row>
    <row r="195" ht="18.75">
      <c r="H195" s="138"/>
    </row>
    <row r="196" ht="18.75">
      <c r="H196" s="138"/>
    </row>
    <row r="197" ht="18.75">
      <c r="H197" s="138"/>
    </row>
    <row r="198" ht="18.75">
      <c r="H198" s="138"/>
    </row>
    <row r="199" ht="18.75">
      <c r="H199" s="138"/>
    </row>
    <row r="200" ht="18.75">
      <c r="H200" s="138"/>
    </row>
    <row r="201" ht="18.75">
      <c r="H201" s="138"/>
    </row>
    <row r="202" ht="18.75">
      <c r="H202" s="138"/>
    </row>
    <row r="203" ht="18.75">
      <c r="H203" s="138"/>
    </row>
    <row r="204" ht="18.75">
      <c r="H204" s="138"/>
    </row>
    <row r="205" ht="18.75">
      <c r="H205" s="138"/>
    </row>
    <row r="206" ht="18.75">
      <c r="H206" s="138"/>
    </row>
    <row r="207" ht="18.75">
      <c r="H207" s="138"/>
    </row>
    <row r="208" ht="18.75">
      <c r="H208" s="138"/>
    </row>
    <row r="209" ht="18.75">
      <c r="H209" s="138"/>
    </row>
    <row r="210" ht="18.75">
      <c r="H210" s="138"/>
    </row>
    <row r="211" ht="18.75">
      <c r="H211" s="138"/>
    </row>
    <row r="212" ht="18.75">
      <c r="H212" s="138"/>
    </row>
    <row r="213" ht="18.75">
      <c r="H213" s="138"/>
    </row>
    <row r="214" ht="18.75">
      <c r="H214" s="138"/>
    </row>
    <row r="215" ht="18.75">
      <c r="H215" s="138"/>
    </row>
    <row r="216" ht="18.75">
      <c r="H216" s="138"/>
    </row>
  </sheetData>
  <sheetProtection/>
  <printOptions/>
  <pageMargins left="0.65" right="0.1" top="0.5" bottom="0.1" header="0" footer="0"/>
  <pageSetup horizontalDpi="600" verticalDpi="600" orientation="portrait" paperSize="9" scale="88" r:id="rId2"/>
  <rowBreaks count="2" manualBreakCount="2">
    <brk id="46" max="7" man="1"/>
    <brk id="102"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tabColor indexed="45"/>
  </sheetPr>
  <dimension ref="A2:W436"/>
  <sheetViews>
    <sheetView view="pageBreakPreview" zoomScaleSheetLayoutView="100" zoomScalePageLayoutView="0" workbookViewId="0" topLeftCell="A344">
      <selection activeCell="N1" sqref="N1"/>
    </sheetView>
  </sheetViews>
  <sheetFormatPr defaultColWidth="9.140625" defaultRowHeight="12.75"/>
  <cols>
    <col min="1" max="1" width="3.8515625" style="97" customWidth="1"/>
    <col min="2" max="2" width="3.7109375" style="97" customWidth="1"/>
    <col min="3" max="3" width="18.8515625" style="32" customWidth="1"/>
    <col min="4" max="4" width="10.7109375" style="32" customWidth="1"/>
    <col min="5" max="5" width="0.85546875" style="32" customWidth="1"/>
    <col min="6" max="6" width="10.28125" style="32" customWidth="1"/>
    <col min="7" max="7" width="1.1484375" style="32" customWidth="1"/>
    <col min="8" max="8" width="13.28125" style="32" customWidth="1"/>
    <col min="9" max="9" width="0.85546875" style="32" customWidth="1"/>
    <col min="10" max="10" width="15.140625" style="32" customWidth="1"/>
    <col min="11" max="11" width="0.85546875" style="32" customWidth="1"/>
    <col min="12" max="12" width="12.8515625" style="32" customWidth="1"/>
    <col min="13" max="13" width="0.71875" style="32" customWidth="1"/>
    <col min="14" max="14" width="16.57421875" style="32" customWidth="1"/>
    <col min="15" max="15" width="14.8515625" style="32" customWidth="1"/>
    <col min="16" max="16" width="14.140625" style="32" customWidth="1"/>
    <col min="17" max="17" width="11.421875" style="32" customWidth="1"/>
    <col min="18" max="18" width="9.421875" style="32" customWidth="1"/>
    <col min="19" max="19" width="13.421875" style="32" customWidth="1"/>
    <col min="20" max="20" width="1.421875" style="32" customWidth="1"/>
    <col min="21" max="16384" width="9.140625" style="32" customWidth="1"/>
  </cols>
  <sheetData>
    <row r="1" ht="37.5" customHeight="1"/>
    <row r="2" spans="1:22" ht="20.25">
      <c r="A2" s="33" t="str">
        <f>+Cashflow!B2</f>
        <v>RCE Capital Berhad (Company No. 2444-M)</v>
      </c>
      <c r="B2" s="33"/>
      <c r="C2" s="29"/>
      <c r="E2" s="29"/>
      <c r="F2" s="34"/>
      <c r="G2" s="34"/>
      <c r="H2" s="35"/>
      <c r="I2" s="35"/>
      <c r="J2" s="25"/>
      <c r="K2" s="36"/>
      <c r="L2" s="31"/>
      <c r="M2" s="31"/>
      <c r="N2" s="314" t="str">
        <f>+Cashflow!H2</f>
        <v>Interim Financial Report</v>
      </c>
      <c r="O2" s="31"/>
      <c r="P2" s="31"/>
      <c r="Q2" s="31"/>
      <c r="R2" s="31"/>
      <c r="S2" s="31"/>
      <c r="T2" s="31"/>
      <c r="U2" s="31"/>
      <c r="V2" s="31"/>
    </row>
    <row r="3" spans="1:21" ht="20.25">
      <c r="A3" s="311" t="str">
        <f>+Cashflow!B3</f>
        <v>Incorporated in Malaysia</v>
      </c>
      <c r="B3" s="33"/>
      <c r="C3" s="31"/>
      <c r="E3" s="31"/>
      <c r="F3" s="31"/>
      <c r="G3" s="31"/>
      <c r="H3" s="31"/>
      <c r="I3" s="31"/>
      <c r="J3" s="31"/>
      <c r="K3" s="31"/>
      <c r="L3" s="31"/>
      <c r="M3" s="31"/>
      <c r="N3" s="314" t="s">
        <v>258</v>
      </c>
      <c r="O3" s="31"/>
      <c r="P3" s="31"/>
      <c r="Q3" s="31"/>
      <c r="R3" s="31"/>
      <c r="S3" s="31"/>
      <c r="T3" s="31"/>
      <c r="U3" s="31"/>
    </row>
    <row r="4" spans="2:21" ht="21" thickBot="1">
      <c r="B4" s="33"/>
      <c r="C4" s="31"/>
      <c r="E4" s="31"/>
      <c r="F4" s="31"/>
      <c r="G4" s="31"/>
      <c r="H4" s="31"/>
      <c r="I4" s="31"/>
      <c r="J4" s="31"/>
      <c r="K4" s="31"/>
      <c r="L4" s="31"/>
      <c r="M4" s="31"/>
      <c r="N4" s="31"/>
      <c r="O4" s="31"/>
      <c r="P4" s="31"/>
      <c r="Q4" s="31"/>
      <c r="R4" s="31"/>
      <c r="S4" s="31"/>
      <c r="T4" s="31"/>
      <c r="U4" s="31"/>
    </row>
    <row r="5" spans="1:21" ht="21" thickBot="1">
      <c r="A5" s="334" t="s">
        <v>276</v>
      </c>
      <c r="B5" s="334"/>
      <c r="C5" s="335"/>
      <c r="D5" s="336"/>
      <c r="E5" s="335"/>
      <c r="F5" s="335"/>
      <c r="G5" s="335"/>
      <c r="H5" s="335"/>
      <c r="I5" s="335"/>
      <c r="J5" s="335"/>
      <c r="K5" s="335"/>
      <c r="L5" s="335"/>
      <c r="M5" s="335"/>
      <c r="N5" s="335"/>
      <c r="O5" s="31"/>
      <c r="P5" s="31"/>
      <c r="Q5" s="31"/>
      <c r="R5" s="31"/>
      <c r="S5" s="31"/>
      <c r="T5" s="31"/>
      <c r="U5" s="31"/>
    </row>
    <row r="6" spans="1:21" ht="20.25">
      <c r="A6" s="31"/>
      <c r="B6" s="31"/>
      <c r="C6" s="31"/>
      <c r="E6" s="31"/>
      <c r="F6" s="31"/>
      <c r="G6" s="31"/>
      <c r="H6" s="31"/>
      <c r="I6" s="31"/>
      <c r="J6" s="31"/>
      <c r="K6" s="31"/>
      <c r="L6" s="31"/>
      <c r="M6" s="31"/>
      <c r="N6" s="31"/>
      <c r="O6" s="31"/>
      <c r="P6" s="31"/>
      <c r="Q6" s="31"/>
      <c r="R6" s="31"/>
      <c r="S6" s="31"/>
      <c r="T6" s="31"/>
      <c r="U6" s="31"/>
    </row>
    <row r="7" spans="1:21" ht="20.25">
      <c r="A7" s="38"/>
      <c r="B7" s="38"/>
      <c r="C7" s="37"/>
      <c r="D7" s="29"/>
      <c r="E7" s="29"/>
      <c r="F7" s="29"/>
      <c r="G7" s="29"/>
      <c r="H7" s="29"/>
      <c r="I7" s="29"/>
      <c r="J7" s="29"/>
      <c r="K7" s="29"/>
      <c r="L7" s="30"/>
      <c r="M7" s="30"/>
      <c r="N7" s="30"/>
      <c r="O7" s="30"/>
      <c r="P7" s="30"/>
      <c r="Q7" s="30"/>
      <c r="R7" s="30"/>
      <c r="S7" s="29"/>
      <c r="T7" s="31"/>
      <c r="U7" s="31"/>
    </row>
    <row r="8" spans="1:21" ht="20.25">
      <c r="A8" s="28">
        <v>1</v>
      </c>
      <c r="B8" s="44" t="s">
        <v>140</v>
      </c>
      <c r="C8" s="44"/>
      <c r="D8" s="44"/>
      <c r="E8" s="44"/>
      <c r="F8" s="44"/>
      <c r="G8" s="29"/>
      <c r="H8" s="29"/>
      <c r="I8" s="29"/>
      <c r="J8" s="29"/>
      <c r="K8" s="29"/>
      <c r="L8" s="30"/>
      <c r="M8" s="30"/>
      <c r="N8" s="30"/>
      <c r="O8" s="30"/>
      <c r="P8" s="30"/>
      <c r="Q8" s="30"/>
      <c r="R8" s="30"/>
      <c r="S8" s="29"/>
      <c r="T8" s="31"/>
      <c r="U8" s="31"/>
    </row>
    <row r="9" spans="1:21" ht="20.25">
      <c r="A9" s="28"/>
      <c r="B9" s="28"/>
      <c r="C9" s="28"/>
      <c r="D9" s="29"/>
      <c r="E9" s="29"/>
      <c r="F9" s="29"/>
      <c r="G9" s="29"/>
      <c r="H9" s="29"/>
      <c r="I9" s="29"/>
      <c r="J9" s="29"/>
      <c r="K9" s="29"/>
      <c r="L9" s="30"/>
      <c r="M9" s="30"/>
      <c r="N9" s="30"/>
      <c r="O9" s="30"/>
      <c r="P9" s="30"/>
      <c r="Q9" s="30"/>
      <c r="R9" s="30"/>
      <c r="S9" s="29"/>
      <c r="T9" s="31"/>
      <c r="U9" s="31"/>
    </row>
    <row r="10" spans="1:21" ht="20.25" customHeight="1">
      <c r="A10" s="38"/>
      <c r="B10" s="38"/>
      <c r="C10" s="39"/>
      <c r="D10" s="39"/>
      <c r="E10" s="39"/>
      <c r="F10" s="39"/>
      <c r="G10" s="39"/>
      <c r="H10" s="39"/>
      <c r="I10" s="39"/>
      <c r="J10" s="39"/>
      <c r="K10" s="39"/>
      <c r="L10" s="39"/>
      <c r="M10" s="39"/>
      <c r="N10" s="39"/>
      <c r="O10" s="23"/>
      <c r="P10" s="23"/>
      <c r="Q10" s="39"/>
      <c r="R10" s="40"/>
      <c r="S10" s="40"/>
      <c r="T10" s="31"/>
      <c r="U10" s="31"/>
    </row>
    <row r="11" spans="1:21" ht="20.25">
      <c r="A11" s="38"/>
      <c r="B11" s="38"/>
      <c r="C11" s="38"/>
      <c r="D11" s="38"/>
      <c r="E11" s="38"/>
      <c r="F11" s="38"/>
      <c r="G11" s="38"/>
      <c r="H11" s="41"/>
      <c r="I11" s="41"/>
      <c r="J11" s="42"/>
      <c r="K11" s="42"/>
      <c r="L11" s="41"/>
      <c r="M11" s="41"/>
      <c r="N11" s="41"/>
      <c r="O11" s="41"/>
      <c r="P11" s="41"/>
      <c r="Q11" s="41"/>
      <c r="R11" s="41"/>
      <c r="S11" s="42"/>
      <c r="T11" s="31"/>
      <c r="U11" s="31"/>
    </row>
    <row r="12" spans="1:21" ht="20.25">
      <c r="A12" s="38"/>
      <c r="B12" s="38"/>
      <c r="C12" s="38"/>
      <c r="D12" s="38"/>
      <c r="E12" s="38"/>
      <c r="F12" s="38"/>
      <c r="G12" s="38"/>
      <c r="H12" s="41"/>
      <c r="I12" s="41"/>
      <c r="J12" s="42"/>
      <c r="K12" s="42"/>
      <c r="L12" s="41"/>
      <c r="M12" s="41"/>
      <c r="N12" s="41"/>
      <c r="O12" s="41"/>
      <c r="P12" s="41"/>
      <c r="Q12" s="41"/>
      <c r="R12" s="41"/>
      <c r="S12" s="42"/>
      <c r="T12" s="31"/>
      <c r="U12" s="31"/>
    </row>
    <row r="13" spans="1:21" ht="20.25">
      <c r="A13" s="38"/>
      <c r="B13" s="38"/>
      <c r="C13" s="38"/>
      <c r="D13" s="38"/>
      <c r="E13" s="38"/>
      <c r="F13" s="38"/>
      <c r="G13" s="38"/>
      <c r="H13" s="41"/>
      <c r="I13" s="41"/>
      <c r="J13" s="42"/>
      <c r="K13" s="42"/>
      <c r="L13" s="41"/>
      <c r="M13" s="41"/>
      <c r="N13" s="41"/>
      <c r="O13" s="41"/>
      <c r="P13" s="41"/>
      <c r="Q13" s="41"/>
      <c r="R13" s="41"/>
      <c r="S13" s="42"/>
      <c r="T13" s="31"/>
      <c r="U13" s="31"/>
    </row>
    <row r="14" spans="1:21" ht="20.25">
      <c r="A14" s="38"/>
      <c r="B14" s="38"/>
      <c r="C14" s="38"/>
      <c r="D14" s="38"/>
      <c r="E14" s="38"/>
      <c r="F14" s="38"/>
      <c r="G14" s="38"/>
      <c r="H14" s="41"/>
      <c r="I14" s="41"/>
      <c r="J14" s="42"/>
      <c r="K14" s="42"/>
      <c r="L14" s="41"/>
      <c r="M14" s="41"/>
      <c r="N14" s="41"/>
      <c r="O14" s="41"/>
      <c r="P14" s="41"/>
      <c r="Q14" s="41"/>
      <c r="R14" s="41"/>
      <c r="S14" s="42"/>
      <c r="T14" s="31"/>
      <c r="U14" s="31"/>
    </row>
    <row r="15" spans="1:21" ht="20.25">
      <c r="A15" s="38"/>
      <c r="B15" s="38"/>
      <c r="C15" s="38"/>
      <c r="D15" s="38"/>
      <c r="E15" s="38"/>
      <c r="F15" s="38"/>
      <c r="G15" s="38"/>
      <c r="H15" s="41"/>
      <c r="I15" s="41"/>
      <c r="J15" s="42"/>
      <c r="K15" s="42"/>
      <c r="L15" s="41"/>
      <c r="M15" s="41"/>
      <c r="N15" s="41"/>
      <c r="O15" s="41"/>
      <c r="P15" s="41"/>
      <c r="Q15" s="41"/>
      <c r="R15" s="41"/>
      <c r="S15" s="42"/>
      <c r="T15" s="31"/>
      <c r="U15" s="31"/>
    </row>
    <row r="16" spans="1:21" ht="20.25">
      <c r="A16" s="28">
        <v>2</v>
      </c>
      <c r="B16" s="28" t="s">
        <v>160</v>
      </c>
      <c r="D16" s="38"/>
      <c r="E16" s="38"/>
      <c r="F16" s="38"/>
      <c r="G16" s="38"/>
      <c r="H16" s="41"/>
      <c r="I16" s="41"/>
      <c r="J16" s="42"/>
      <c r="K16" s="42"/>
      <c r="L16" s="41"/>
      <c r="M16" s="41"/>
      <c r="N16" s="41"/>
      <c r="O16" s="41"/>
      <c r="P16" s="41"/>
      <c r="Q16" s="41"/>
      <c r="R16" s="41"/>
      <c r="S16" s="42"/>
      <c r="T16" s="31"/>
      <c r="U16" s="31"/>
    </row>
    <row r="17" spans="1:21" ht="20.25">
      <c r="A17" s="28"/>
      <c r="B17" s="28"/>
      <c r="C17" s="28"/>
      <c r="D17" s="38"/>
      <c r="E17" s="38"/>
      <c r="F17" s="38"/>
      <c r="G17" s="38"/>
      <c r="H17" s="41"/>
      <c r="I17" s="41"/>
      <c r="J17" s="42"/>
      <c r="K17" s="42"/>
      <c r="L17" s="41"/>
      <c r="M17" s="41"/>
      <c r="N17" s="41"/>
      <c r="O17" s="41"/>
      <c r="P17" s="41"/>
      <c r="Q17" s="41"/>
      <c r="R17" s="41"/>
      <c r="S17" s="42"/>
      <c r="T17" s="31"/>
      <c r="U17" s="31"/>
    </row>
    <row r="18" spans="1:21" ht="20.25">
      <c r="A18" s="38"/>
      <c r="B18" s="38"/>
      <c r="C18" s="38"/>
      <c r="D18" s="38"/>
      <c r="E18" s="38"/>
      <c r="F18" s="38"/>
      <c r="G18" s="38"/>
      <c r="H18" s="41"/>
      <c r="I18" s="41"/>
      <c r="J18" s="42"/>
      <c r="K18" s="42"/>
      <c r="L18" s="41"/>
      <c r="M18" s="41"/>
      <c r="N18" s="41"/>
      <c r="O18" s="41"/>
      <c r="P18" s="41"/>
      <c r="Q18" s="41"/>
      <c r="R18" s="41"/>
      <c r="S18" s="42"/>
      <c r="T18" s="31"/>
      <c r="U18" s="31"/>
    </row>
    <row r="19" spans="1:21" ht="20.25">
      <c r="A19" s="38"/>
      <c r="B19" s="38"/>
      <c r="C19" s="38"/>
      <c r="D19" s="38"/>
      <c r="E19" s="38"/>
      <c r="F19" s="38"/>
      <c r="G19" s="38"/>
      <c r="H19" s="41"/>
      <c r="I19" s="41"/>
      <c r="J19" s="42"/>
      <c r="K19" s="42"/>
      <c r="L19" s="41"/>
      <c r="M19" s="41"/>
      <c r="N19" s="41"/>
      <c r="O19" s="41"/>
      <c r="P19" s="41"/>
      <c r="Q19" s="41"/>
      <c r="R19" s="41"/>
      <c r="S19" s="42"/>
      <c r="T19" s="31"/>
      <c r="U19" s="31"/>
    </row>
    <row r="20" spans="1:21" ht="20.25">
      <c r="A20" s="38"/>
      <c r="B20" s="38"/>
      <c r="C20" s="38"/>
      <c r="D20" s="38"/>
      <c r="E20" s="38"/>
      <c r="F20" s="38"/>
      <c r="G20" s="38"/>
      <c r="H20" s="41"/>
      <c r="I20" s="41"/>
      <c r="J20" s="42"/>
      <c r="K20" s="42"/>
      <c r="L20" s="41"/>
      <c r="M20" s="41"/>
      <c r="N20" s="41"/>
      <c r="O20" s="41"/>
      <c r="P20" s="41"/>
      <c r="Q20" s="41"/>
      <c r="R20" s="41"/>
      <c r="S20" s="42"/>
      <c r="T20" s="31"/>
      <c r="U20" s="31"/>
    </row>
    <row r="21" spans="1:21" ht="20.25">
      <c r="A21" s="38"/>
      <c r="B21" s="38"/>
      <c r="C21" s="38"/>
      <c r="D21" s="38"/>
      <c r="E21" s="38"/>
      <c r="F21" s="38"/>
      <c r="G21" s="38"/>
      <c r="H21" s="41"/>
      <c r="I21" s="41"/>
      <c r="J21" s="42"/>
      <c r="K21" s="42"/>
      <c r="L21" s="41"/>
      <c r="M21" s="41"/>
      <c r="N21" s="41"/>
      <c r="O21" s="41"/>
      <c r="P21" s="41"/>
      <c r="Q21" s="41"/>
      <c r="R21" s="41"/>
      <c r="S21" s="42"/>
      <c r="T21" s="31"/>
      <c r="U21" s="31"/>
    </row>
    <row r="22" spans="1:21" ht="20.25">
      <c r="A22" s="38"/>
      <c r="B22" s="38"/>
      <c r="C22" s="38"/>
      <c r="D22" s="38"/>
      <c r="E22" s="38"/>
      <c r="F22" s="38"/>
      <c r="G22" s="38"/>
      <c r="H22" s="41"/>
      <c r="I22" s="41"/>
      <c r="J22" s="42"/>
      <c r="K22" s="42"/>
      <c r="L22" s="41"/>
      <c r="M22" s="41"/>
      <c r="N22" s="41"/>
      <c r="O22" s="41"/>
      <c r="P22" s="41"/>
      <c r="Q22" s="41"/>
      <c r="R22" s="41"/>
      <c r="S22" s="42"/>
      <c r="T22" s="31"/>
      <c r="U22" s="31"/>
    </row>
    <row r="23" spans="1:21" ht="20.25">
      <c r="A23" s="38"/>
      <c r="B23" s="38"/>
      <c r="C23" s="38"/>
      <c r="D23" s="38"/>
      <c r="E23" s="38"/>
      <c r="F23" s="38"/>
      <c r="G23" s="38"/>
      <c r="H23" s="41"/>
      <c r="I23" s="41"/>
      <c r="J23" s="42"/>
      <c r="K23" s="42"/>
      <c r="L23" s="41"/>
      <c r="M23" s="41"/>
      <c r="N23" s="41"/>
      <c r="O23" s="41"/>
      <c r="P23" s="41"/>
      <c r="Q23" s="41"/>
      <c r="R23" s="41"/>
      <c r="S23" s="42"/>
      <c r="T23" s="31"/>
      <c r="U23" s="31"/>
    </row>
    <row r="24" spans="1:21" ht="20.25">
      <c r="A24" s="38"/>
      <c r="B24" s="38"/>
      <c r="C24" s="38"/>
      <c r="D24" s="38"/>
      <c r="E24" s="38"/>
      <c r="F24" s="38"/>
      <c r="G24" s="38"/>
      <c r="H24" s="41"/>
      <c r="I24" s="41"/>
      <c r="J24" s="42"/>
      <c r="K24" s="42"/>
      <c r="L24" s="41"/>
      <c r="M24" s="41"/>
      <c r="N24" s="41"/>
      <c r="O24" s="41"/>
      <c r="P24" s="41"/>
      <c r="Q24" s="41"/>
      <c r="R24" s="41"/>
      <c r="S24" s="42"/>
      <c r="T24" s="31"/>
      <c r="U24" s="31"/>
    </row>
    <row r="25" spans="1:21" ht="20.25">
      <c r="A25" s="38"/>
      <c r="B25" s="38"/>
      <c r="C25" s="38"/>
      <c r="D25" s="38"/>
      <c r="E25" s="38"/>
      <c r="F25" s="38"/>
      <c r="G25" s="38"/>
      <c r="H25" s="41"/>
      <c r="I25" s="41"/>
      <c r="J25" s="42"/>
      <c r="K25" s="42"/>
      <c r="L25" s="41"/>
      <c r="M25" s="41"/>
      <c r="N25" s="41"/>
      <c r="O25" s="41"/>
      <c r="P25" s="41"/>
      <c r="Q25" s="41"/>
      <c r="R25" s="41"/>
      <c r="S25" s="42"/>
      <c r="T25" s="31"/>
      <c r="U25" s="31"/>
    </row>
    <row r="26" spans="1:21" ht="20.25">
      <c r="A26" s="38"/>
      <c r="B26" s="38"/>
      <c r="C26" s="38"/>
      <c r="D26" s="38"/>
      <c r="E26" s="38"/>
      <c r="F26" s="38"/>
      <c r="G26" s="38"/>
      <c r="H26" s="41"/>
      <c r="I26" s="41"/>
      <c r="J26" s="42"/>
      <c r="K26" s="42"/>
      <c r="L26" s="41"/>
      <c r="M26" s="41"/>
      <c r="N26" s="41"/>
      <c r="O26" s="41"/>
      <c r="P26" s="41"/>
      <c r="Q26" s="41"/>
      <c r="R26" s="41"/>
      <c r="S26" s="42"/>
      <c r="T26" s="31"/>
      <c r="U26" s="31"/>
    </row>
    <row r="27" spans="1:21" ht="20.25">
      <c r="A27" s="38"/>
      <c r="B27" s="38"/>
      <c r="C27" s="38"/>
      <c r="D27" s="38"/>
      <c r="E27" s="38"/>
      <c r="F27" s="38"/>
      <c r="G27" s="38"/>
      <c r="H27" s="41"/>
      <c r="I27" s="41"/>
      <c r="J27" s="42"/>
      <c r="K27" s="42"/>
      <c r="L27" s="41"/>
      <c r="M27" s="41"/>
      <c r="N27" s="41"/>
      <c r="O27" s="41"/>
      <c r="P27" s="41"/>
      <c r="Q27" s="41"/>
      <c r="R27" s="41"/>
      <c r="S27" s="42"/>
      <c r="T27" s="31"/>
      <c r="U27" s="31"/>
    </row>
    <row r="28" spans="1:21" ht="20.25">
      <c r="A28" s="38"/>
      <c r="B28" s="38"/>
      <c r="C28" s="38"/>
      <c r="D28" s="38"/>
      <c r="E28" s="38"/>
      <c r="F28" s="38"/>
      <c r="G28" s="38"/>
      <c r="H28" s="41"/>
      <c r="I28" s="41"/>
      <c r="J28" s="42"/>
      <c r="K28" s="42"/>
      <c r="L28" s="41"/>
      <c r="M28" s="41"/>
      <c r="N28" s="41"/>
      <c r="O28" s="41"/>
      <c r="P28" s="41"/>
      <c r="Q28" s="41"/>
      <c r="R28" s="41"/>
      <c r="S28" s="42"/>
      <c r="T28" s="31"/>
      <c r="U28" s="31"/>
    </row>
    <row r="29" spans="1:21" ht="20.25">
      <c r="A29" s="38"/>
      <c r="B29" s="38"/>
      <c r="C29" s="38"/>
      <c r="D29" s="38"/>
      <c r="E29" s="38"/>
      <c r="F29" s="38"/>
      <c r="G29" s="38"/>
      <c r="H29" s="41"/>
      <c r="I29" s="41"/>
      <c r="J29" s="42"/>
      <c r="K29" s="42"/>
      <c r="L29" s="41"/>
      <c r="M29" s="41"/>
      <c r="N29" s="41"/>
      <c r="O29" s="41"/>
      <c r="P29" s="41"/>
      <c r="Q29" s="41"/>
      <c r="R29" s="41"/>
      <c r="S29" s="42"/>
      <c r="T29" s="31"/>
      <c r="U29" s="31"/>
    </row>
    <row r="30" spans="1:21" ht="20.25">
      <c r="A30" s="38"/>
      <c r="B30" s="38"/>
      <c r="C30" s="38"/>
      <c r="D30" s="38"/>
      <c r="E30" s="38"/>
      <c r="F30" s="38"/>
      <c r="G30" s="38"/>
      <c r="H30" s="41"/>
      <c r="I30" s="41"/>
      <c r="J30" s="42"/>
      <c r="K30" s="42"/>
      <c r="L30" s="41"/>
      <c r="M30" s="41"/>
      <c r="N30" s="41"/>
      <c r="O30" s="41"/>
      <c r="P30" s="41"/>
      <c r="Q30" s="41"/>
      <c r="R30" s="41"/>
      <c r="S30" s="42"/>
      <c r="T30" s="31"/>
      <c r="U30" s="31"/>
    </row>
    <row r="31" spans="1:21" ht="20.25">
      <c r="A31" s="38"/>
      <c r="B31" s="38"/>
      <c r="C31" s="38"/>
      <c r="D31" s="38"/>
      <c r="E31" s="38"/>
      <c r="F31" s="38"/>
      <c r="G31" s="38"/>
      <c r="H31" s="41"/>
      <c r="I31" s="41"/>
      <c r="J31" s="42"/>
      <c r="K31" s="42"/>
      <c r="L31" s="41"/>
      <c r="M31" s="41"/>
      <c r="N31" s="41"/>
      <c r="O31" s="41"/>
      <c r="P31" s="41"/>
      <c r="Q31" s="41"/>
      <c r="R31" s="41"/>
      <c r="S31" s="42"/>
      <c r="T31" s="31"/>
      <c r="U31" s="31"/>
    </row>
    <row r="32" spans="1:21" ht="20.25">
      <c r="A32" s="38"/>
      <c r="B32" s="38"/>
      <c r="C32" s="38"/>
      <c r="D32" s="38"/>
      <c r="E32" s="38"/>
      <c r="F32" s="38"/>
      <c r="G32" s="38"/>
      <c r="H32" s="41"/>
      <c r="I32" s="41"/>
      <c r="J32" s="42"/>
      <c r="K32" s="42"/>
      <c r="L32" s="41"/>
      <c r="M32" s="41"/>
      <c r="N32" s="41"/>
      <c r="O32" s="41"/>
      <c r="P32" s="41"/>
      <c r="Q32" s="41"/>
      <c r="R32" s="41"/>
      <c r="S32" s="42"/>
      <c r="T32" s="31"/>
      <c r="U32" s="31"/>
    </row>
    <row r="33" spans="1:21" ht="20.25">
      <c r="A33" s="38"/>
      <c r="B33" s="38"/>
      <c r="C33" s="38"/>
      <c r="D33" s="38"/>
      <c r="E33" s="38"/>
      <c r="F33" s="38"/>
      <c r="G33" s="38"/>
      <c r="H33" s="41"/>
      <c r="I33" s="41"/>
      <c r="J33" s="42"/>
      <c r="K33" s="42"/>
      <c r="L33" s="41"/>
      <c r="M33" s="41"/>
      <c r="N33" s="41"/>
      <c r="O33" s="41"/>
      <c r="P33" s="41"/>
      <c r="Q33" s="41"/>
      <c r="R33" s="41"/>
      <c r="S33" s="42"/>
      <c r="T33" s="31"/>
      <c r="U33" s="31"/>
    </row>
    <row r="34" spans="1:21" ht="20.25">
      <c r="A34" s="38"/>
      <c r="B34" s="38"/>
      <c r="C34" s="38"/>
      <c r="D34" s="38"/>
      <c r="E34" s="38"/>
      <c r="F34" s="38"/>
      <c r="G34" s="38"/>
      <c r="H34" s="41"/>
      <c r="I34" s="41"/>
      <c r="J34" s="42"/>
      <c r="K34" s="42"/>
      <c r="L34" s="41"/>
      <c r="M34" s="41"/>
      <c r="N34" s="41"/>
      <c r="O34" s="41"/>
      <c r="P34" s="41"/>
      <c r="Q34" s="41"/>
      <c r="R34" s="41"/>
      <c r="S34" s="42"/>
      <c r="T34" s="31"/>
      <c r="U34" s="31"/>
    </row>
    <row r="35" spans="1:21" ht="20.25">
      <c r="A35" s="38"/>
      <c r="B35" s="38"/>
      <c r="C35" s="38"/>
      <c r="D35" s="38"/>
      <c r="E35" s="38"/>
      <c r="F35" s="38"/>
      <c r="G35" s="38"/>
      <c r="H35" s="41"/>
      <c r="I35" s="41"/>
      <c r="J35" s="42"/>
      <c r="K35" s="42"/>
      <c r="L35" s="41"/>
      <c r="M35" s="41"/>
      <c r="N35" s="41"/>
      <c r="O35" s="41"/>
      <c r="P35" s="41"/>
      <c r="Q35" s="41"/>
      <c r="R35" s="41"/>
      <c r="S35" s="42"/>
      <c r="T35" s="31"/>
      <c r="U35" s="31"/>
    </row>
    <row r="36" spans="1:21" ht="20.25">
      <c r="A36" s="38"/>
      <c r="B36" s="38"/>
      <c r="C36" s="38"/>
      <c r="D36" s="38"/>
      <c r="E36" s="38"/>
      <c r="F36" s="38"/>
      <c r="G36" s="38"/>
      <c r="H36" s="41"/>
      <c r="I36" s="41"/>
      <c r="J36" s="42"/>
      <c r="K36" s="42"/>
      <c r="L36" s="41"/>
      <c r="M36" s="41"/>
      <c r="N36" s="41"/>
      <c r="O36" s="41"/>
      <c r="P36" s="41"/>
      <c r="Q36" s="41"/>
      <c r="R36" s="41"/>
      <c r="S36" s="42"/>
      <c r="T36" s="31"/>
      <c r="U36" s="31"/>
    </row>
    <row r="37" spans="1:21" ht="20.25">
      <c r="A37" s="38"/>
      <c r="B37" s="38"/>
      <c r="C37" s="38"/>
      <c r="D37" s="38"/>
      <c r="E37" s="38"/>
      <c r="F37" s="38"/>
      <c r="G37" s="38"/>
      <c r="H37" s="41"/>
      <c r="I37" s="41"/>
      <c r="J37" s="42"/>
      <c r="K37" s="42"/>
      <c r="L37" s="41"/>
      <c r="M37" s="41"/>
      <c r="N37" s="41"/>
      <c r="O37" s="41"/>
      <c r="P37" s="41"/>
      <c r="Q37" s="41"/>
      <c r="R37" s="41"/>
      <c r="S37" s="42"/>
      <c r="T37" s="31"/>
      <c r="U37" s="31"/>
    </row>
    <row r="38" spans="1:21" ht="20.25">
      <c r="A38" s="38"/>
      <c r="B38" s="38"/>
      <c r="C38" s="38"/>
      <c r="D38" s="38"/>
      <c r="E38" s="38"/>
      <c r="F38" s="38"/>
      <c r="G38" s="38"/>
      <c r="H38" s="41"/>
      <c r="I38" s="41"/>
      <c r="J38" s="42"/>
      <c r="K38" s="42"/>
      <c r="L38" s="41"/>
      <c r="M38" s="41"/>
      <c r="N38" s="41"/>
      <c r="O38" s="41"/>
      <c r="P38" s="41"/>
      <c r="Q38" s="41"/>
      <c r="R38" s="41"/>
      <c r="S38" s="42"/>
      <c r="T38" s="31"/>
      <c r="U38" s="31"/>
    </row>
    <row r="39" spans="1:21" ht="20.25">
      <c r="A39" s="38"/>
      <c r="B39" s="38"/>
      <c r="C39" s="38"/>
      <c r="D39" s="38"/>
      <c r="E39" s="38"/>
      <c r="F39" s="38"/>
      <c r="G39" s="38"/>
      <c r="H39" s="41"/>
      <c r="I39" s="41"/>
      <c r="J39" s="42"/>
      <c r="K39" s="42"/>
      <c r="L39" s="41"/>
      <c r="M39" s="41"/>
      <c r="N39" s="41"/>
      <c r="O39" s="41"/>
      <c r="P39" s="41"/>
      <c r="Q39" s="41"/>
      <c r="R39" s="41"/>
      <c r="S39" s="42"/>
      <c r="T39" s="31"/>
      <c r="U39" s="31"/>
    </row>
    <row r="40" spans="1:21" ht="20.25">
      <c r="A40" s="38"/>
      <c r="B40" s="38"/>
      <c r="C40" s="38"/>
      <c r="D40" s="38"/>
      <c r="E40" s="38"/>
      <c r="F40" s="38"/>
      <c r="G40" s="38"/>
      <c r="H40" s="41"/>
      <c r="I40" s="41"/>
      <c r="J40" s="42"/>
      <c r="K40" s="42"/>
      <c r="L40" s="41"/>
      <c r="M40" s="41"/>
      <c r="N40" s="41"/>
      <c r="O40" s="41"/>
      <c r="P40" s="41"/>
      <c r="Q40" s="41"/>
      <c r="R40" s="41"/>
      <c r="S40" s="42"/>
      <c r="T40" s="31"/>
      <c r="U40" s="31"/>
    </row>
    <row r="41" spans="1:21" ht="20.25">
      <c r="A41" s="38"/>
      <c r="B41" s="38"/>
      <c r="C41" s="38"/>
      <c r="D41" s="38"/>
      <c r="E41" s="38"/>
      <c r="F41" s="38"/>
      <c r="G41" s="38"/>
      <c r="H41" s="41"/>
      <c r="I41" s="41"/>
      <c r="J41" s="42"/>
      <c r="K41" s="42"/>
      <c r="L41" s="41"/>
      <c r="M41" s="41"/>
      <c r="N41" s="41"/>
      <c r="O41" s="41"/>
      <c r="P41" s="41"/>
      <c r="Q41" s="41"/>
      <c r="R41" s="41"/>
      <c r="S41" s="42"/>
      <c r="T41" s="31"/>
      <c r="U41" s="31"/>
    </row>
    <row r="42" spans="1:21" ht="20.25">
      <c r="A42" s="38"/>
      <c r="B42" s="38"/>
      <c r="C42" s="38"/>
      <c r="D42" s="38"/>
      <c r="E42" s="38"/>
      <c r="F42" s="38"/>
      <c r="G42" s="38"/>
      <c r="H42" s="41"/>
      <c r="I42" s="41"/>
      <c r="J42" s="42"/>
      <c r="K42" s="42"/>
      <c r="L42" s="41"/>
      <c r="M42" s="41"/>
      <c r="N42" s="41"/>
      <c r="O42" s="41"/>
      <c r="P42" s="41"/>
      <c r="Q42" s="41"/>
      <c r="R42" s="41"/>
      <c r="S42" s="42"/>
      <c r="T42" s="31"/>
      <c r="U42" s="31"/>
    </row>
    <row r="43" spans="1:21" ht="20.25">
      <c r="A43" s="28">
        <v>2</v>
      </c>
      <c r="B43" s="28" t="s">
        <v>231</v>
      </c>
      <c r="D43" s="38"/>
      <c r="E43" s="38"/>
      <c r="F43" s="38"/>
      <c r="G43" s="38"/>
      <c r="H43" s="41"/>
      <c r="I43" s="41"/>
      <c r="J43" s="42"/>
      <c r="K43" s="42"/>
      <c r="L43" s="41"/>
      <c r="M43" s="41"/>
      <c r="N43" s="41"/>
      <c r="O43" s="41"/>
      <c r="P43" s="41"/>
      <c r="Q43" s="41"/>
      <c r="R43" s="41"/>
      <c r="S43" s="42"/>
      <c r="T43" s="31"/>
      <c r="U43" s="31"/>
    </row>
    <row r="44" spans="1:21" ht="20.25">
      <c r="A44" s="38"/>
      <c r="B44" s="38"/>
      <c r="C44" s="38"/>
      <c r="D44" s="38"/>
      <c r="E44" s="38"/>
      <c r="F44" s="38"/>
      <c r="G44" s="38"/>
      <c r="H44" s="41"/>
      <c r="I44" s="41"/>
      <c r="J44" s="42"/>
      <c r="K44" s="42"/>
      <c r="L44" s="41"/>
      <c r="M44" s="41"/>
      <c r="N44" s="41"/>
      <c r="O44" s="41"/>
      <c r="P44" s="41"/>
      <c r="Q44" s="41"/>
      <c r="R44" s="41"/>
      <c r="S44" s="42"/>
      <c r="T44" s="31"/>
      <c r="U44" s="31"/>
    </row>
    <row r="45" spans="1:21" ht="12.75" customHeight="1" hidden="1">
      <c r="A45" s="38"/>
      <c r="B45" s="38"/>
      <c r="C45" s="38"/>
      <c r="D45" s="38"/>
      <c r="E45" s="38"/>
      <c r="F45" s="38"/>
      <c r="G45" s="38"/>
      <c r="H45" s="41"/>
      <c r="I45" s="41"/>
      <c r="J45" s="42"/>
      <c r="K45" s="42"/>
      <c r="L45" s="41"/>
      <c r="M45" s="41"/>
      <c r="N45" s="41"/>
      <c r="O45" s="41"/>
      <c r="P45" s="41"/>
      <c r="Q45" s="41"/>
      <c r="R45" s="41"/>
      <c r="S45" s="42"/>
      <c r="T45" s="31"/>
      <c r="U45" s="31"/>
    </row>
    <row r="46" spans="1:21" ht="20.25" hidden="1">
      <c r="A46" s="38"/>
      <c r="B46" s="38"/>
      <c r="C46" s="38"/>
      <c r="D46" s="38"/>
      <c r="E46" s="38"/>
      <c r="F46" s="38"/>
      <c r="G46" s="38"/>
      <c r="H46" s="41"/>
      <c r="I46" s="41"/>
      <c r="J46" s="42"/>
      <c r="K46" s="42"/>
      <c r="L46" s="41"/>
      <c r="M46" s="41"/>
      <c r="N46" s="41"/>
      <c r="O46" s="41"/>
      <c r="P46" s="41"/>
      <c r="Q46" s="41"/>
      <c r="R46" s="41"/>
      <c r="S46" s="42"/>
      <c r="T46" s="31"/>
      <c r="U46" s="31"/>
    </row>
    <row r="47" spans="1:21" ht="20.25">
      <c r="A47" s="38"/>
      <c r="B47" s="38"/>
      <c r="C47" s="38"/>
      <c r="D47" s="38"/>
      <c r="E47" s="38"/>
      <c r="F47" s="38"/>
      <c r="G47" s="38"/>
      <c r="H47" s="41"/>
      <c r="I47" s="41"/>
      <c r="J47" s="42"/>
      <c r="K47" s="42"/>
      <c r="L47" s="41"/>
      <c r="M47" s="41"/>
      <c r="N47" s="41"/>
      <c r="O47" s="41"/>
      <c r="P47" s="41"/>
      <c r="Q47" s="41"/>
      <c r="R47" s="41"/>
      <c r="S47" s="42"/>
      <c r="T47" s="31"/>
      <c r="U47" s="31"/>
    </row>
    <row r="48" spans="1:21" ht="20.25">
      <c r="A48" s="38"/>
      <c r="B48" s="38"/>
      <c r="C48" s="38"/>
      <c r="D48" s="38"/>
      <c r="E48" s="38"/>
      <c r="F48" s="38"/>
      <c r="G48" s="38"/>
      <c r="H48" s="41"/>
      <c r="I48" s="41"/>
      <c r="J48" s="42"/>
      <c r="K48" s="42"/>
      <c r="L48" s="41"/>
      <c r="M48" s="41"/>
      <c r="N48" s="41"/>
      <c r="O48" s="41"/>
      <c r="P48" s="41"/>
      <c r="Q48" s="41"/>
      <c r="R48" s="41"/>
      <c r="S48" s="42"/>
      <c r="T48" s="31"/>
      <c r="U48" s="31"/>
    </row>
    <row r="49" spans="1:21" ht="20.25">
      <c r="A49" s="38"/>
      <c r="B49" s="38"/>
      <c r="C49" s="38"/>
      <c r="D49" s="38"/>
      <c r="E49" s="38"/>
      <c r="F49" s="38"/>
      <c r="G49" s="38"/>
      <c r="H49" s="41"/>
      <c r="I49" s="41"/>
      <c r="J49" s="42"/>
      <c r="K49" s="42"/>
      <c r="L49" s="41"/>
      <c r="M49" s="41"/>
      <c r="N49" s="41"/>
      <c r="O49" s="41"/>
      <c r="P49" s="41"/>
      <c r="Q49" s="41"/>
      <c r="R49" s="41"/>
      <c r="S49" s="42"/>
      <c r="T49" s="31"/>
      <c r="U49" s="31"/>
    </row>
    <row r="50" spans="1:21" ht="20.25">
      <c r="A50" s="38"/>
      <c r="B50" s="38"/>
      <c r="C50" s="38"/>
      <c r="D50" s="38"/>
      <c r="E50" s="38"/>
      <c r="F50" s="38"/>
      <c r="G50" s="38"/>
      <c r="H50" s="41"/>
      <c r="I50" s="41"/>
      <c r="J50" s="42"/>
      <c r="K50" s="42"/>
      <c r="L50" s="41"/>
      <c r="M50" s="41"/>
      <c r="N50" s="41"/>
      <c r="O50" s="41"/>
      <c r="P50" s="41"/>
      <c r="Q50" s="41"/>
      <c r="R50" s="41"/>
      <c r="S50" s="42"/>
      <c r="T50" s="31"/>
      <c r="U50" s="31"/>
    </row>
    <row r="51" spans="1:21" ht="20.25">
      <c r="A51" s="38"/>
      <c r="B51" s="38"/>
      <c r="C51" s="38"/>
      <c r="D51" s="38"/>
      <c r="E51" s="38"/>
      <c r="F51" s="38"/>
      <c r="G51" s="38"/>
      <c r="H51" s="41"/>
      <c r="I51" s="41"/>
      <c r="J51" s="42"/>
      <c r="K51" s="42"/>
      <c r="L51" s="41"/>
      <c r="M51" s="41"/>
      <c r="N51" s="41"/>
      <c r="O51" s="41"/>
      <c r="P51" s="41"/>
      <c r="Q51" s="41"/>
      <c r="R51" s="41"/>
      <c r="S51" s="42"/>
      <c r="T51" s="31"/>
      <c r="U51" s="31"/>
    </row>
    <row r="52" spans="1:21" ht="20.25">
      <c r="A52" s="38"/>
      <c r="B52" s="38"/>
      <c r="C52" s="38"/>
      <c r="D52" s="38"/>
      <c r="E52" s="38"/>
      <c r="F52" s="38"/>
      <c r="G52" s="38"/>
      <c r="H52" s="41"/>
      <c r="I52" s="41"/>
      <c r="J52" s="42"/>
      <c r="K52" s="42"/>
      <c r="L52" s="41"/>
      <c r="M52" s="41"/>
      <c r="N52" s="41"/>
      <c r="O52" s="41"/>
      <c r="P52" s="41"/>
      <c r="Q52" s="41"/>
      <c r="R52" s="41"/>
      <c r="S52" s="42"/>
      <c r="T52" s="31"/>
      <c r="U52" s="31"/>
    </row>
    <row r="53" spans="1:21" ht="20.25">
      <c r="A53" s="38"/>
      <c r="B53" s="38"/>
      <c r="C53" s="38"/>
      <c r="D53" s="38"/>
      <c r="E53" s="38"/>
      <c r="F53" s="38"/>
      <c r="G53" s="38"/>
      <c r="H53" s="41"/>
      <c r="I53" s="41"/>
      <c r="J53" s="42"/>
      <c r="K53" s="42"/>
      <c r="L53" s="41"/>
      <c r="M53" s="41"/>
      <c r="N53" s="41"/>
      <c r="O53" s="41"/>
      <c r="P53" s="41"/>
      <c r="Q53" s="41"/>
      <c r="R53" s="41"/>
      <c r="S53" s="42"/>
      <c r="T53" s="31"/>
      <c r="U53" s="31"/>
    </row>
    <row r="54" spans="1:21" ht="20.25">
      <c r="A54" s="38"/>
      <c r="B54" s="38"/>
      <c r="C54" s="38"/>
      <c r="D54" s="38"/>
      <c r="E54" s="38"/>
      <c r="F54" s="38"/>
      <c r="G54" s="38"/>
      <c r="H54" s="41"/>
      <c r="I54" s="41"/>
      <c r="J54" s="42"/>
      <c r="K54" s="42"/>
      <c r="L54" s="41"/>
      <c r="M54" s="41"/>
      <c r="N54" s="41"/>
      <c r="O54" s="41"/>
      <c r="P54" s="41"/>
      <c r="Q54" s="41"/>
      <c r="R54" s="41"/>
      <c r="S54" s="42"/>
      <c r="T54" s="31"/>
      <c r="U54" s="31"/>
    </row>
    <row r="55" spans="1:21" ht="20.25">
      <c r="A55" s="38"/>
      <c r="B55" s="38"/>
      <c r="C55" s="38"/>
      <c r="D55" s="38"/>
      <c r="E55" s="38"/>
      <c r="F55" s="38"/>
      <c r="G55" s="38"/>
      <c r="H55" s="41"/>
      <c r="I55" s="41"/>
      <c r="J55" s="42"/>
      <c r="K55" s="42"/>
      <c r="L55" s="41"/>
      <c r="M55" s="41"/>
      <c r="N55" s="41"/>
      <c r="O55" s="41"/>
      <c r="P55" s="41"/>
      <c r="Q55" s="41"/>
      <c r="R55" s="41"/>
      <c r="S55" s="42"/>
      <c r="T55" s="31"/>
      <c r="U55" s="31"/>
    </row>
    <row r="56" spans="1:21" ht="20.25">
      <c r="A56" s="38"/>
      <c r="B56" s="38"/>
      <c r="C56" s="38"/>
      <c r="D56" s="38"/>
      <c r="E56" s="38"/>
      <c r="F56" s="38"/>
      <c r="G56" s="38"/>
      <c r="H56" s="41"/>
      <c r="I56" s="41"/>
      <c r="J56" s="42"/>
      <c r="K56" s="42"/>
      <c r="L56" s="41"/>
      <c r="M56" s="41"/>
      <c r="N56" s="41"/>
      <c r="O56" s="41"/>
      <c r="P56" s="41"/>
      <c r="Q56" s="41"/>
      <c r="R56" s="41"/>
      <c r="S56" s="42"/>
      <c r="T56" s="31"/>
      <c r="U56" s="31"/>
    </row>
    <row r="57" spans="1:21" ht="20.25">
      <c r="A57" s="38"/>
      <c r="B57" s="38"/>
      <c r="C57" s="38"/>
      <c r="D57" s="38"/>
      <c r="E57" s="38"/>
      <c r="F57" s="38"/>
      <c r="G57" s="38"/>
      <c r="H57" s="41"/>
      <c r="I57" s="41"/>
      <c r="J57" s="42"/>
      <c r="K57" s="42"/>
      <c r="L57" s="41"/>
      <c r="M57" s="41"/>
      <c r="N57" s="41"/>
      <c r="O57" s="41"/>
      <c r="P57" s="41"/>
      <c r="Q57" s="41"/>
      <c r="R57" s="41"/>
      <c r="S57" s="42"/>
      <c r="T57" s="31"/>
      <c r="U57" s="31"/>
    </row>
    <row r="58" spans="1:21" ht="20.25">
      <c r="A58" s="38"/>
      <c r="B58" s="38"/>
      <c r="C58" s="38"/>
      <c r="D58" s="38"/>
      <c r="E58" s="38"/>
      <c r="F58" s="38"/>
      <c r="G58" s="38"/>
      <c r="H58" s="41"/>
      <c r="I58" s="41"/>
      <c r="J58" s="42"/>
      <c r="K58" s="42"/>
      <c r="L58" s="41"/>
      <c r="M58" s="41"/>
      <c r="N58" s="41"/>
      <c r="O58" s="41"/>
      <c r="P58" s="41"/>
      <c r="Q58" s="41"/>
      <c r="R58" s="41"/>
      <c r="S58" s="42"/>
      <c r="T58" s="31"/>
      <c r="U58" s="31"/>
    </row>
    <row r="59" spans="1:21" ht="20.25">
      <c r="A59" s="38"/>
      <c r="B59" s="38"/>
      <c r="C59" s="38"/>
      <c r="D59" s="38"/>
      <c r="E59" s="38"/>
      <c r="F59" s="38"/>
      <c r="G59" s="38"/>
      <c r="H59" s="41"/>
      <c r="I59" s="41"/>
      <c r="J59" s="42"/>
      <c r="K59" s="42"/>
      <c r="L59" s="41"/>
      <c r="M59" s="41"/>
      <c r="N59" s="41"/>
      <c r="O59" s="41"/>
      <c r="P59" s="41"/>
      <c r="Q59" s="41"/>
      <c r="R59" s="41"/>
      <c r="S59" s="42"/>
      <c r="T59" s="31"/>
      <c r="U59" s="31"/>
    </row>
    <row r="60" spans="1:21" ht="20.25">
      <c r="A60" s="38"/>
      <c r="B60" s="38"/>
      <c r="C60" s="38"/>
      <c r="D60" s="38"/>
      <c r="E60" s="38"/>
      <c r="F60" s="38"/>
      <c r="G60" s="38"/>
      <c r="H60" s="41"/>
      <c r="I60" s="41"/>
      <c r="J60" s="42"/>
      <c r="K60" s="42"/>
      <c r="L60" s="41"/>
      <c r="M60" s="41"/>
      <c r="N60" s="41"/>
      <c r="O60" s="41"/>
      <c r="P60" s="41"/>
      <c r="Q60" s="41"/>
      <c r="R60" s="41"/>
      <c r="S60" s="42"/>
      <c r="T60" s="31"/>
      <c r="U60" s="31"/>
    </row>
    <row r="61" spans="1:21" ht="20.25">
      <c r="A61" s="38"/>
      <c r="B61" s="38"/>
      <c r="C61" s="38"/>
      <c r="D61" s="38"/>
      <c r="E61" s="38"/>
      <c r="F61" s="38"/>
      <c r="G61" s="38"/>
      <c r="H61" s="41"/>
      <c r="I61" s="41"/>
      <c r="J61" s="42"/>
      <c r="K61" s="42"/>
      <c r="L61" s="41"/>
      <c r="M61" s="41"/>
      <c r="N61" s="41"/>
      <c r="O61" s="41"/>
      <c r="P61" s="41"/>
      <c r="Q61" s="41"/>
      <c r="R61" s="41"/>
      <c r="S61" s="42"/>
      <c r="T61" s="31"/>
      <c r="U61" s="31"/>
    </row>
    <row r="62" spans="1:21" ht="20.25">
      <c r="A62" s="38"/>
      <c r="B62" s="38"/>
      <c r="C62" s="38"/>
      <c r="D62" s="38"/>
      <c r="E62" s="38"/>
      <c r="F62" s="38"/>
      <c r="G62" s="38"/>
      <c r="H62" s="41"/>
      <c r="I62" s="41"/>
      <c r="J62" s="42"/>
      <c r="K62" s="42"/>
      <c r="L62" s="41"/>
      <c r="M62" s="41"/>
      <c r="N62" s="41"/>
      <c r="O62" s="41"/>
      <c r="P62" s="41"/>
      <c r="Q62" s="41"/>
      <c r="R62" s="41"/>
      <c r="S62" s="42"/>
      <c r="T62" s="31"/>
      <c r="U62" s="31"/>
    </row>
    <row r="63" spans="1:21" ht="20.25">
      <c r="A63" s="38"/>
      <c r="B63" s="38"/>
      <c r="C63" s="38"/>
      <c r="D63" s="38"/>
      <c r="E63" s="38"/>
      <c r="F63" s="38"/>
      <c r="G63" s="38"/>
      <c r="H63" s="41"/>
      <c r="I63" s="41"/>
      <c r="J63" s="42"/>
      <c r="K63" s="42"/>
      <c r="L63" s="41"/>
      <c r="M63" s="41"/>
      <c r="N63" s="41"/>
      <c r="O63" s="41"/>
      <c r="P63" s="41"/>
      <c r="Q63" s="41"/>
      <c r="R63" s="41"/>
      <c r="S63" s="42"/>
      <c r="T63" s="31"/>
      <c r="U63" s="31"/>
    </row>
    <row r="64" spans="1:21" ht="20.25">
      <c r="A64" s="38"/>
      <c r="B64" s="38"/>
      <c r="C64" s="38"/>
      <c r="D64" s="38"/>
      <c r="E64" s="38"/>
      <c r="F64" s="38"/>
      <c r="G64" s="38"/>
      <c r="H64" s="41"/>
      <c r="I64" s="41"/>
      <c r="J64" s="42"/>
      <c r="K64" s="42"/>
      <c r="L64" s="41"/>
      <c r="M64" s="41"/>
      <c r="N64" s="41"/>
      <c r="O64" s="41"/>
      <c r="P64" s="41"/>
      <c r="Q64" s="41"/>
      <c r="R64" s="41"/>
      <c r="S64" s="42"/>
      <c r="T64" s="31"/>
      <c r="U64" s="31"/>
    </row>
    <row r="65" spans="1:21" ht="20.25">
      <c r="A65" s="38"/>
      <c r="B65" s="38"/>
      <c r="C65" s="38"/>
      <c r="D65" s="38"/>
      <c r="E65" s="38"/>
      <c r="F65" s="38"/>
      <c r="G65" s="38"/>
      <c r="H65" s="41"/>
      <c r="I65" s="41"/>
      <c r="J65" s="42"/>
      <c r="K65" s="42"/>
      <c r="L65" s="41"/>
      <c r="M65" s="41"/>
      <c r="N65" s="41"/>
      <c r="O65" s="41"/>
      <c r="P65" s="41"/>
      <c r="Q65" s="41"/>
      <c r="R65" s="41"/>
      <c r="S65" s="42"/>
      <c r="T65" s="31"/>
      <c r="U65" s="31"/>
    </row>
    <row r="66" spans="1:21" ht="20.25">
      <c r="A66" s="38"/>
      <c r="B66" s="38"/>
      <c r="C66" s="38"/>
      <c r="D66" s="38"/>
      <c r="E66" s="38"/>
      <c r="F66" s="38"/>
      <c r="G66" s="38"/>
      <c r="H66" s="41"/>
      <c r="I66" s="41"/>
      <c r="J66" s="42"/>
      <c r="K66" s="42"/>
      <c r="L66" s="41"/>
      <c r="M66" s="41"/>
      <c r="N66" s="41"/>
      <c r="O66" s="41"/>
      <c r="P66" s="41"/>
      <c r="Q66" s="41"/>
      <c r="R66" s="41"/>
      <c r="S66" s="42"/>
      <c r="T66" s="31"/>
      <c r="U66" s="31"/>
    </row>
    <row r="67" spans="1:21" ht="20.25">
      <c r="A67" s="38"/>
      <c r="B67" s="38"/>
      <c r="C67" s="38"/>
      <c r="D67" s="38"/>
      <c r="E67" s="38"/>
      <c r="F67" s="38"/>
      <c r="G67" s="38"/>
      <c r="H67" s="41"/>
      <c r="I67" s="41"/>
      <c r="J67" s="42"/>
      <c r="K67" s="42"/>
      <c r="L67" s="41"/>
      <c r="M67" s="41"/>
      <c r="N67" s="41"/>
      <c r="O67" s="41"/>
      <c r="P67" s="41"/>
      <c r="Q67" s="41"/>
      <c r="R67" s="41"/>
      <c r="S67" s="42"/>
      <c r="T67" s="31"/>
      <c r="U67" s="31"/>
    </row>
    <row r="68" spans="1:19" s="31" customFormat="1" ht="19.5">
      <c r="A68" s="28">
        <v>3</v>
      </c>
      <c r="B68" s="28" t="s">
        <v>141</v>
      </c>
      <c r="D68" s="29"/>
      <c r="E68" s="29"/>
      <c r="F68" s="29"/>
      <c r="G68" s="29"/>
      <c r="H68" s="29"/>
      <c r="I68" s="29"/>
      <c r="J68" s="29"/>
      <c r="K68" s="29"/>
      <c r="L68" s="28"/>
      <c r="M68" s="30"/>
      <c r="N68" s="30"/>
      <c r="O68" s="30"/>
      <c r="P68" s="30"/>
      <c r="Q68" s="41"/>
      <c r="R68" s="41"/>
      <c r="S68" s="42"/>
    </row>
    <row r="69" spans="1:19" s="31" customFormat="1" ht="19.5">
      <c r="A69" s="28"/>
      <c r="B69" s="28"/>
      <c r="C69" s="28"/>
      <c r="D69" s="29"/>
      <c r="E69" s="29"/>
      <c r="F69" s="29"/>
      <c r="G69" s="29"/>
      <c r="H69" s="29"/>
      <c r="I69" s="29"/>
      <c r="J69" s="29"/>
      <c r="K69" s="29"/>
      <c r="L69" s="30"/>
      <c r="M69" s="30"/>
      <c r="N69" s="28"/>
      <c r="O69" s="30"/>
      <c r="P69" s="30"/>
      <c r="Q69" s="41"/>
      <c r="R69" s="41"/>
      <c r="S69" s="42"/>
    </row>
    <row r="70" spans="1:19" s="31" customFormat="1" ht="19.5">
      <c r="A70" s="38"/>
      <c r="B70" s="38"/>
      <c r="D70" s="38"/>
      <c r="E70" s="38"/>
      <c r="F70" s="38"/>
      <c r="G70" s="38"/>
      <c r="H70" s="41"/>
      <c r="I70" s="41"/>
      <c r="J70" s="42"/>
      <c r="K70" s="42"/>
      <c r="L70" s="41"/>
      <c r="M70" s="41"/>
      <c r="N70" s="41"/>
      <c r="O70" s="41"/>
      <c r="P70" s="41"/>
      <c r="Q70" s="41"/>
      <c r="R70" s="41"/>
      <c r="S70" s="42"/>
    </row>
    <row r="71" spans="1:19" s="31" customFormat="1" ht="19.5">
      <c r="A71" s="38"/>
      <c r="B71" s="38"/>
      <c r="C71" s="43"/>
      <c r="D71" s="38"/>
      <c r="E71" s="38"/>
      <c r="F71" s="38"/>
      <c r="G71" s="38"/>
      <c r="H71" s="41"/>
      <c r="I71" s="41"/>
      <c r="J71" s="42"/>
      <c r="K71" s="42"/>
      <c r="L71" s="41"/>
      <c r="M71" s="41"/>
      <c r="N71" s="41"/>
      <c r="O71" s="41"/>
      <c r="P71" s="41"/>
      <c r="Q71" s="41"/>
      <c r="R71" s="41"/>
      <c r="S71" s="42"/>
    </row>
    <row r="72" spans="1:19" s="31" customFormat="1" ht="19.5">
      <c r="A72" s="38"/>
      <c r="B72" s="38"/>
      <c r="C72" s="43"/>
      <c r="D72" s="38"/>
      <c r="E72" s="38"/>
      <c r="F72" s="38"/>
      <c r="G72" s="38"/>
      <c r="H72" s="41"/>
      <c r="I72" s="41"/>
      <c r="J72" s="42"/>
      <c r="K72" s="42"/>
      <c r="L72" s="41"/>
      <c r="M72" s="41"/>
      <c r="N72" s="41"/>
      <c r="O72" s="41"/>
      <c r="P72" s="41"/>
      <c r="Q72" s="41"/>
      <c r="R72" s="41"/>
      <c r="S72" s="42"/>
    </row>
    <row r="73" spans="1:19" s="31" customFormat="1" ht="19.5">
      <c r="A73" s="38"/>
      <c r="B73" s="38"/>
      <c r="C73" s="43"/>
      <c r="D73" s="38"/>
      <c r="E73" s="38"/>
      <c r="F73" s="38"/>
      <c r="G73" s="38"/>
      <c r="H73" s="41"/>
      <c r="I73" s="41"/>
      <c r="J73" s="42"/>
      <c r="K73" s="42"/>
      <c r="L73" s="41"/>
      <c r="M73" s="41"/>
      <c r="N73" s="41"/>
      <c r="O73" s="41"/>
      <c r="P73" s="41"/>
      <c r="Q73" s="41"/>
      <c r="R73" s="41"/>
      <c r="S73" s="42"/>
    </row>
    <row r="74" spans="1:19" s="31" customFormat="1" ht="19.5">
      <c r="A74" s="28">
        <v>4</v>
      </c>
      <c r="B74" s="28" t="s">
        <v>161</v>
      </c>
      <c r="D74" s="29"/>
      <c r="E74" s="29"/>
      <c r="F74" s="29"/>
      <c r="G74" s="29"/>
      <c r="H74" s="29"/>
      <c r="I74" s="29"/>
      <c r="J74" s="29"/>
      <c r="K74" s="29"/>
      <c r="L74" s="30"/>
      <c r="M74" s="30"/>
      <c r="N74" s="30"/>
      <c r="O74" s="30"/>
      <c r="P74" s="30"/>
      <c r="Q74" s="41"/>
      <c r="R74" s="41"/>
      <c r="S74" s="42"/>
    </row>
    <row r="75" spans="1:19" s="31" customFormat="1" ht="19.5">
      <c r="A75" s="28"/>
      <c r="B75" s="28"/>
      <c r="C75" s="28"/>
      <c r="D75" s="29"/>
      <c r="E75" s="29"/>
      <c r="F75" s="29"/>
      <c r="G75" s="29"/>
      <c r="H75" s="29"/>
      <c r="I75" s="29"/>
      <c r="J75" s="29"/>
      <c r="K75" s="29"/>
      <c r="L75" s="30"/>
      <c r="M75" s="30"/>
      <c r="N75" s="30"/>
      <c r="O75" s="30"/>
      <c r="P75" s="30"/>
      <c r="Q75" s="41"/>
      <c r="R75" s="41"/>
      <c r="S75" s="42"/>
    </row>
    <row r="76" spans="1:19" s="31" customFormat="1" ht="19.5">
      <c r="A76" s="38"/>
      <c r="B76" s="38" t="s">
        <v>162</v>
      </c>
      <c r="D76" s="29"/>
      <c r="E76" s="29"/>
      <c r="F76" s="29"/>
      <c r="G76" s="29"/>
      <c r="H76" s="29"/>
      <c r="I76" s="29"/>
      <c r="J76" s="29"/>
      <c r="K76" s="29"/>
      <c r="L76" s="30"/>
      <c r="M76" s="30"/>
      <c r="N76" s="30"/>
      <c r="O76" s="30"/>
      <c r="P76" s="30"/>
      <c r="Q76" s="41"/>
      <c r="R76" s="41"/>
      <c r="S76" s="42"/>
    </row>
    <row r="77" spans="1:19" s="31" customFormat="1" ht="19.5">
      <c r="A77" s="38"/>
      <c r="B77" s="38"/>
      <c r="C77" s="38"/>
      <c r="D77" s="29"/>
      <c r="E77" s="29"/>
      <c r="F77" s="29"/>
      <c r="G77" s="29"/>
      <c r="H77" s="29"/>
      <c r="I77" s="29"/>
      <c r="J77" s="29"/>
      <c r="K77" s="29"/>
      <c r="L77" s="30"/>
      <c r="M77" s="30"/>
      <c r="N77" s="30"/>
      <c r="O77" s="30"/>
      <c r="P77" s="30"/>
      <c r="Q77" s="41"/>
      <c r="R77" s="41"/>
      <c r="S77" s="42"/>
    </row>
    <row r="78" spans="1:19" s="31" customFormat="1" ht="19.5">
      <c r="A78" s="38"/>
      <c r="B78" s="38"/>
      <c r="C78" s="29"/>
      <c r="D78" s="29"/>
      <c r="E78" s="29"/>
      <c r="F78" s="29"/>
      <c r="G78" s="29"/>
      <c r="H78" s="29"/>
      <c r="I78" s="29"/>
      <c r="J78" s="29"/>
      <c r="K78" s="29"/>
      <c r="L78" s="30"/>
      <c r="M78" s="30"/>
      <c r="N78" s="30"/>
      <c r="O78" s="30"/>
      <c r="P78" s="30"/>
      <c r="Q78" s="30"/>
      <c r="R78" s="30"/>
      <c r="S78" s="29"/>
    </row>
    <row r="79" spans="1:19" s="31" customFormat="1" ht="19.5">
      <c r="A79" s="28">
        <v>5</v>
      </c>
      <c r="B79" s="28" t="s">
        <v>142</v>
      </c>
      <c r="D79" s="29"/>
      <c r="E79" s="29"/>
      <c r="F79" s="29"/>
      <c r="G79" s="29"/>
      <c r="H79" s="29"/>
      <c r="I79" s="29"/>
      <c r="J79" s="29"/>
      <c r="K79" s="29"/>
      <c r="L79" s="30"/>
      <c r="M79" s="30"/>
      <c r="N79" s="30"/>
      <c r="O79" s="30"/>
      <c r="P79" s="30"/>
      <c r="Q79" s="30"/>
      <c r="R79" s="30"/>
      <c r="S79" s="29"/>
    </row>
    <row r="80" spans="1:19" s="31" customFormat="1" ht="19.5">
      <c r="A80" s="28"/>
      <c r="B80" s="28"/>
      <c r="G80" s="29"/>
      <c r="H80" s="29"/>
      <c r="I80" s="29"/>
      <c r="J80" s="29"/>
      <c r="K80" s="29"/>
      <c r="L80" s="30"/>
      <c r="M80" s="30"/>
      <c r="N80" s="30"/>
      <c r="O80" s="30"/>
      <c r="P80" s="30"/>
      <c r="Q80" s="41"/>
      <c r="R80" s="41"/>
      <c r="S80" s="42"/>
    </row>
    <row r="81" spans="1:19" s="31" customFormat="1" ht="19.5">
      <c r="A81" s="38"/>
      <c r="B81" s="38" t="s">
        <v>259</v>
      </c>
      <c r="D81" s="29"/>
      <c r="E81" s="29"/>
      <c r="F81" s="29"/>
      <c r="Q81" s="30"/>
      <c r="R81" s="30"/>
      <c r="S81" s="29"/>
    </row>
    <row r="82" spans="1:19" s="31" customFormat="1" ht="19.5">
      <c r="A82" s="38"/>
      <c r="B82" s="38"/>
      <c r="C82" s="38"/>
      <c r="D82" s="29"/>
      <c r="E82" s="29"/>
      <c r="F82" s="29"/>
      <c r="Q82" s="30"/>
      <c r="R82" s="30"/>
      <c r="S82" s="29"/>
    </row>
    <row r="83" spans="1:19" s="31" customFormat="1" ht="19.5">
      <c r="A83" s="38"/>
      <c r="B83" s="38"/>
      <c r="Q83" s="30"/>
      <c r="R83" s="30"/>
      <c r="S83" s="29"/>
    </row>
    <row r="84" spans="1:19" s="31" customFormat="1" ht="19.5">
      <c r="A84" s="28">
        <v>6</v>
      </c>
      <c r="B84" s="28" t="s">
        <v>143</v>
      </c>
      <c r="D84" s="29"/>
      <c r="E84" s="29"/>
      <c r="F84" s="29"/>
      <c r="G84" s="29"/>
      <c r="H84" s="29"/>
      <c r="I84" s="29"/>
      <c r="J84" s="29"/>
      <c r="K84" s="29"/>
      <c r="L84" s="30"/>
      <c r="M84" s="30"/>
      <c r="N84" s="30"/>
      <c r="O84" s="30"/>
      <c r="P84" s="30"/>
      <c r="Q84" s="30"/>
      <c r="R84" s="30"/>
      <c r="S84" s="29"/>
    </row>
    <row r="85" spans="1:19" s="31" customFormat="1" ht="19.5">
      <c r="A85" s="28"/>
      <c r="B85" s="28"/>
      <c r="C85" s="28"/>
      <c r="D85" s="29"/>
      <c r="E85" s="29"/>
      <c r="F85" s="29"/>
      <c r="G85" s="29"/>
      <c r="H85" s="29"/>
      <c r="I85" s="29"/>
      <c r="J85" s="29"/>
      <c r="K85" s="29"/>
      <c r="L85" s="30"/>
      <c r="M85" s="30"/>
      <c r="N85" s="30"/>
      <c r="O85" s="30"/>
      <c r="P85" s="30"/>
      <c r="Q85" s="30"/>
      <c r="R85" s="30"/>
      <c r="S85" s="29"/>
    </row>
    <row r="86" spans="1:19" s="31" customFormat="1" ht="19.5">
      <c r="A86" s="28"/>
      <c r="B86" s="28"/>
      <c r="C86" s="28"/>
      <c r="D86" s="29"/>
      <c r="E86" s="29"/>
      <c r="F86" s="29"/>
      <c r="G86" s="29"/>
      <c r="H86" s="29"/>
      <c r="I86" s="29"/>
      <c r="J86" s="29"/>
      <c r="K86" s="29"/>
      <c r="L86" s="30"/>
      <c r="M86" s="30"/>
      <c r="N86" s="30"/>
      <c r="O86" s="30"/>
      <c r="P86" s="30"/>
      <c r="Q86" s="30"/>
      <c r="R86" s="30"/>
      <c r="S86" s="29"/>
    </row>
    <row r="87" spans="1:19" s="31" customFormat="1" ht="21.75" customHeight="1">
      <c r="A87" s="38"/>
      <c r="B87" s="38"/>
      <c r="Q87" s="30"/>
      <c r="R87" s="30"/>
      <c r="S87" s="29"/>
    </row>
    <row r="88" spans="1:19" s="31" customFormat="1" ht="21.75" customHeight="1">
      <c r="A88" s="38"/>
      <c r="B88" s="38"/>
      <c r="Q88" s="30"/>
      <c r="R88" s="30"/>
      <c r="S88" s="29"/>
    </row>
    <row r="89" spans="1:2" s="31" customFormat="1" ht="19.5">
      <c r="A89" s="38"/>
      <c r="B89" s="38"/>
    </row>
    <row r="90" spans="1:19" s="31" customFormat="1" ht="19.5">
      <c r="A90" s="28">
        <v>7</v>
      </c>
      <c r="B90" s="44" t="s">
        <v>144</v>
      </c>
      <c r="D90" s="45"/>
      <c r="E90" s="38"/>
      <c r="F90" s="38"/>
      <c r="G90" s="38"/>
      <c r="H90" s="41"/>
      <c r="I90" s="41"/>
      <c r="J90" s="42"/>
      <c r="Q90" s="30"/>
      <c r="R90" s="30"/>
      <c r="S90" s="29"/>
    </row>
    <row r="91" spans="1:19" s="31" customFormat="1" ht="19.5">
      <c r="A91" s="251"/>
      <c r="B91" s="251"/>
      <c r="C91" s="44"/>
      <c r="D91" s="45"/>
      <c r="E91" s="38"/>
      <c r="F91" s="38"/>
      <c r="G91" s="38"/>
      <c r="H91" s="41"/>
      <c r="I91" s="41"/>
      <c r="J91" s="42"/>
      <c r="K91" s="42"/>
      <c r="L91" s="41"/>
      <c r="M91" s="41"/>
      <c r="N91" s="41"/>
      <c r="O91" s="41"/>
      <c r="P91" s="41"/>
      <c r="Q91" s="30"/>
      <c r="R91" s="30"/>
      <c r="S91" s="29"/>
    </row>
    <row r="92" spans="1:19" s="31" customFormat="1" ht="19.5">
      <c r="A92" s="46"/>
      <c r="B92" s="46"/>
      <c r="C92" s="36"/>
      <c r="Q92" s="30"/>
      <c r="R92" s="30"/>
      <c r="S92" s="29"/>
    </row>
    <row r="93" spans="1:19" s="31" customFormat="1" ht="19.5">
      <c r="A93" s="46"/>
      <c r="B93" s="46"/>
      <c r="C93" s="36"/>
      <c r="Q93" s="30"/>
      <c r="R93" s="30"/>
      <c r="S93" s="29"/>
    </row>
    <row r="94" spans="1:19" s="31" customFormat="1" ht="19.5">
      <c r="A94" s="46"/>
      <c r="B94" s="46"/>
      <c r="Q94" s="30"/>
      <c r="R94" s="30"/>
      <c r="S94" s="29"/>
    </row>
    <row r="95" spans="1:19" s="31" customFormat="1" ht="19.5" customHeight="1">
      <c r="A95" s="46"/>
      <c r="B95" s="31" t="s">
        <v>178</v>
      </c>
      <c r="Q95" s="30"/>
      <c r="R95" s="30"/>
      <c r="S95" s="29"/>
    </row>
    <row r="96" spans="1:19" s="31" customFormat="1" ht="16.5" customHeight="1">
      <c r="A96" s="46"/>
      <c r="B96" s="46"/>
      <c r="Q96" s="30"/>
      <c r="R96" s="30"/>
      <c r="S96" s="29"/>
    </row>
    <row r="97" spans="1:19" s="31" customFormat="1" ht="16.5" customHeight="1">
      <c r="A97" s="46"/>
      <c r="B97" s="46"/>
      <c r="Q97" s="30"/>
      <c r="R97" s="30"/>
      <c r="S97" s="29"/>
    </row>
    <row r="98" spans="1:19" s="183" customFormat="1" ht="16.5">
      <c r="A98" s="194"/>
      <c r="B98" s="194"/>
      <c r="C98" s="191"/>
      <c r="J98" s="261"/>
      <c r="K98" s="279"/>
      <c r="L98" s="280" t="s">
        <v>242</v>
      </c>
      <c r="M98" s="280"/>
      <c r="N98" s="280" t="s">
        <v>163</v>
      </c>
      <c r="O98" s="262"/>
      <c r="Q98" s="184"/>
      <c r="R98" s="184"/>
      <c r="S98" s="180"/>
    </row>
    <row r="99" spans="1:19" s="183" customFormat="1" ht="19.5" customHeight="1">
      <c r="A99" s="194"/>
      <c r="B99" s="194"/>
      <c r="C99" s="182"/>
      <c r="D99" s="182"/>
      <c r="E99" s="182"/>
      <c r="F99" s="182"/>
      <c r="G99" s="182"/>
      <c r="H99" s="264" t="s">
        <v>225</v>
      </c>
      <c r="I99" s="453"/>
      <c r="J99" s="453"/>
      <c r="K99" s="265"/>
      <c r="L99" s="281" t="s">
        <v>226</v>
      </c>
      <c r="M99" s="280"/>
      <c r="N99" s="282" t="s">
        <v>226</v>
      </c>
      <c r="O99" s="272"/>
      <c r="P99" s="182"/>
      <c r="Q99" s="184"/>
      <c r="R99" s="184"/>
      <c r="S99" s="180"/>
    </row>
    <row r="100" spans="1:15" s="183" customFormat="1" ht="16.5">
      <c r="A100" s="194"/>
      <c r="B100" s="194"/>
      <c r="C100" s="191"/>
      <c r="K100" s="266"/>
      <c r="L100" s="280" t="s">
        <v>4</v>
      </c>
      <c r="M100" s="280"/>
      <c r="N100" s="280" t="s">
        <v>4</v>
      </c>
      <c r="O100" s="266"/>
    </row>
    <row r="101" spans="1:15" s="183" customFormat="1" ht="16.5">
      <c r="A101" s="194"/>
      <c r="B101" s="194"/>
      <c r="C101" s="191"/>
      <c r="J101" s="261"/>
      <c r="K101" s="266"/>
      <c r="L101" s="266"/>
      <c r="M101" s="266"/>
      <c r="N101" s="266"/>
      <c r="O101" s="266"/>
    </row>
    <row r="102" spans="1:15" s="183" customFormat="1" ht="17.25" thickBot="1">
      <c r="A102" s="194"/>
      <c r="B102" s="194"/>
      <c r="C102" s="191" t="s">
        <v>164</v>
      </c>
      <c r="K102" s="267"/>
      <c r="L102" s="276">
        <v>10000</v>
      </c>
      <c r="M102" s="277"/>
      <c r="N102" s="278">
        <f>-Cashflow!F78</f>
        <v>14000</v>
      </c>
      <c r="O102" s="267"/>
    </row>
    <row r="103" spans="1:15" s="183" customFormat="1" ht="17.25" thickTop="1">
      <c r="A103" s="194"/>
      <c r="B103" s="194"/>
      <c r="C103" s="191"/>
      <c r="K103" s="267"/>
      <c r="L103" s="273"/>
      <c r="M103" s="274"/>
      <c r="N103" s="275"/>
      <c r="O103" s="267"/>
    </row>
    <row r="104" spans="1:14" s="183" customFormat="1" ht="19.5">
      <c r="A104" s="194"/>
      <c r="B104" s="31" t="s">
        <v>180</v>
      </c>
      <c r="C104" s="191"/>
      <c r="J104" s="268"/>
      <c r="K104" s="191"/>
      <c r="L104" s="191"/>
      <c r="M104" s="191"/>
      <c r="N104" s="268"/>
    </row>
    <row r="105" spans="1:14" s="183" customFormat="1" ht="16.5">
      <c r="A105" s="194"/>
      <c r="B105" s="194"/>
      <c r="C105" s="191"/>
      <c r="J105" s="268"/>
      <c r="K105" s="191"/>
      <c r="L105" s="191"/>
      <c r="M105" s="191"/>
      <c r="N105" s="268"/>
    </row>
    <row r="106" spans="1:14" s="183" customFormat="1" ht="16.5">
      <c r="A106" s="194"/>
      <c r="B106" s="194"/>
      <c r="C106" s="191"/>
      <c r="J106" s="268"/>
      <c r="K106" s="191"/>
      <c r="L106" s="191"/>
      <c r="M106" s="191"/>
      <c r="N106" s="268"/>
    </row>
    <row r="107" spans="1:15" s="183" customFormat="1" ht="16.5">
      <c r="A107" s="194"/>
      <c r="B107" s="194"/>
      <c r="C107" s="191"/>
      <c r="J107" s="268"/>
      <c r="K107" s="283"/>
      <c r="L107" s="280" t="s">
        <v>242</v>
      </c>
      <c r="M107" s="280"/>
      <c r="N107" s="280" t="s">
        <v>163</v>
      </c>
      <c r="O107" s="280"/>
    </row>
    <row r="108" spans="1:15" s="183" customFormat="1" ht="16.5" customHeight="1">
      <c r="A108" s="194"/>
      <c r="B108" s="194"/>
      <c r="C108" s="191"/>
      <c r="J108" s="268"/>
      <c r="K108" s="191"/>
      <c r="L108" s="281" t="s">
        <v>226</v>
      </c>
      <c r="M108" s="280"/>
      <c r="N108" s="454"/>
      <c r="O108" s="454"/>
    </row>
    <row r="109" spans="1:15" s="31" customFormat="1" ht="19.5">
      <c r="A109" s="46"/>
      <c r="B109" s="46"/>
      <c r="C109" s="36"/>
      <c r="J109" s="47"/>
      <c r="L109" s="280" t="s">
        <v>4</v>
      </c>
      <c r="M109" s="280"/>
      <c r="N109" s="280" t="s">
        <v>4</v>
      </c>
      <c r="O109" s="280"/>
    </row>
    <row r="110" spans="1:15" s="31" customFormat="1" ht="19.5">
      <c r="A110" s="46"/>
      <c r="B110" s="46"/>
      <c r="C110" s="36"/>
      <c r="J110" s="47"/>
      <c r="L110" s="263"/>
      <c r="M110" s="266"/>
      <c r="N110" s="263"/>
      <c r="O110" s="266"/>
    </row>
    <row r="111" spans="1:15" s="31" customFormat="1" ht="20.25" thickBot="1">
      <c r="A111" s="46"/>
      <c r="B111" s="46"/>
      <c r="C111" s="191" t="s">
        <v>279</v>
      </c>
      <c r="D111" s="183"/>
      <c r="E111" s="183"/>
      <c r="F111" s="183"/>
      <c r="G111" s="183"/>
      <c r="H111" s="183"/>
      <c r="I111" s="183"/>
      <c r="J111" s="183"/>
      <c r="K111" s="267"/>
      <c r="L111" s="285">
        <v>92000</v>
      </c>
      <c r="M111" s="286"/>
      <c r="N111" s="287">
        <v>92000</v>
      </c>
      <c r="O111" s="266"/>
    </row>
    <row r="112" spans="1:15" s="31" customFormat="1" ht="20.25" thickTop="1">
      <c r="A112" s="46"/>
      <c r="B112" s="46"/>
      <c r="C112" s="191"/>
      <c r="D112" s="183"/>
      <c r="E112" s="183"/>
      <c r="F112" s="183"/>
      <c r="G112" s="183"/>
      <c r="H112" s="183"/>
      <c r="I112" s="183"/>
      <c r="J112" s="183"/>
      <c r="K112" s="267"/>
      <c r="L112" s="353"/>
      <c r="M112" s="354"/>
      <c r="N112" s="355"/>
      <c r="O112" s="266"/>
    </row>
    <row r="113" spans="1:15" s="31" customFormat="1" ht="19.5">
      <c r="A113" s="46"/>
      <c r="B113" s="46"/>
      <c r="C113" s="191"/>
      <c r="D113" s="183"/>
      <c r="E113" s="183"/>
      <c r="F113" s="183"/>
      <c r="G113" s="183"/>
      <c r="H113" s="183"/>
      <c r="I113" s="183"/>
      <c r="J113" s="183"/>
      <c r="K113" s="267"/>
      <c r="L113" s="353"/>
      <c r="M113" s="354"/>
      <c r="N113" s="355"/>
      <c r="O113" s="266"/>
    </row>
    <row r="114" spans="1:15" s="31" customFormat="1" ht="19.5">
      <c r="A114" s="46"/>
      <c r="B114" s="46"/>
      <c r="C114" s="191"/>
      <c r="D114" s="183"/>
      <c r="E114" s="183"/>
      <c r="F114" s="183"/>
      <c r="G114" s="183"/>
      <c r="H114" s="183"/>
      <c r="I114" s="183"/>
      <c r="J114" s="183"/>
      <c r="K114" s="267"/>
      <c r="L114" s="353"/>
      <c r="M114" s="354"/>
      <c r="N114" s="355"/>
      <c r="O114" s="266"/>
    </row>
    <row r="115" spans="1:15" s="31" customFormat="1" ht="19.5">
      <c r="A115" s="46"/>
      <c r="B115" s="46"/>
      <c r="C115" s="36"/>
      <c r="J115" s="47"/>
      <c r="L115" s="263"/>
      <c r="M115" s="266"/>
      <c r="N115" s="263"/>
      <c r="O115" s="266"/>
    </row>
    <row r="116" spans="1:15" s="31" customFormat="1" ht="19.5">
      <c r="A116" s="46"/>
      <c r="B116" s="46"/>
      <c r="C116" s="36"/>
      <c r="J116" s="47"/>
      <c r="L116" s="263"/>
      <c r="M116" s="266"/>
      <c r="N116" s="263"/>
      <c r="O116" s="266"/>
    </row>
    <row r="117" spans="1:20" s="31" customFormat="1" ht="19.5">
      <c r="A117" s="251">
        <v>8</v>
      </c>
      <c r="B117" s="28" t="s">
        <v>145</v>
      </c>
      <c r="D117" s="29"/>
      <c r="E117" s="29"/>
      <c r="F117" s="29"/>
      <c r="G117" s="29"/>
      <c r="H117" s="29"/>
      <c r="I117" s="29"/>
      <c r="J117" s="29"/>
      <c r="K117" s="29"/>
      <c r="L117" s="30"/>
      <c r="M117" s="30"/>
      <c r="N117" s="30"/>
      <c r="O117" s="30"/>
      <c r="P117" s="30"/>
      <c r="T117" s="36"/>
    </row>
    <row r="118" spans="1:20" s="31" customFormat="1" ht="19.5">
      <c r="A118" s="28"/>
      <c r="B118" s="28"/>
      <c r="C118" s="28"/>
      <c r="D118" s="29"/>
      <c r="E118" s="29"/>
      <c r="F118" s="29"/>
      <c r="G118" s="29"/>
      <c r="H118" s="29"/>
      <c r="I118" s="29"/>
      <c r="J118" s="29"/>
      <c r="K118" s="29"/>
      <c r="L118" s="30"/>
      <c r="M118" s="30"/>
      <c r="N118" s="30"/>
      <c r="O118" s="30"/>
      <c r="P118" s="30"/>
      <c r="T118" s="36"/>
    </row>
    <row r="119" spans="1:16" s="31" customFormat="1" ht="19.5">
      <c r="A119" s="38"/>
      <c r="B119" s="38"/>
      <c r="C119" s="38"/>
      <c r="D119" s="38"/>
      <c r="E119" s="29"/>
      <c r="F119" s="29"/>
      <c r="G119" s="29"/>
      <c r="H119" s="29"/>
      <c r="I119" s="29"/>
      <c r="J119" s="29"/>
      <c r="K119" s="29"/>
      <c r="L119" s="30"/>
      <c r="M119" s="30"/>
      <c r="N119" s="30"/>
      <c r="O119" s="30"/>
      <c r="P119" s="30"/>
    </row>
    <row r="120" spans="17:19" s="31" customFormat="1" ht="19.5">
      <c r="Q120" s="23"/>
      <c r="R120" s="23"/>
      <c r="S120" s="23"/>
    </row>
    <row r="121" spans="17:19" s="31" customFormat="1" ht="19.5">
      <c r="Q121" s="23"/>
      <c r="R121" s="23"/>
      <c r="S121" s="23"/>
    </row>
    <row r="122" spans="17:19" s="31" customFormat="1" ht="12.75" customHeight="1">
      <c r="Q122" s="23"/>
      <c r="R122" s="23"/>
      <c r="S122" s="23"/>
    </row>
    <row r="123" spans="17:19" s="31" customFormat="1" ht="19.5">
      <c r="Q123" s="23"/>
      <c r="R123" s="23"/>
      <c r="S123" s="23"/>
    </row>
    <row r="124" spans="17:19" s="31" customFormat="1" ht="19.5">
      <c r="Q124" s="23"/>
      <c r="R124" s="23"/>
      <c r="S124" s="23"/>
    </row>
    <row r="125" spans="17:19" s="31" customFormat="1" ht="19.5">
      <c r="Q125" s="23"/>
      <c r="R125" s="23"/>
      <c r="S125" s="23"/>
    </row>
    <row r="126" spans="17:19" s="31" customFormat="1" ht="14.25" customHeight="1">
      <c r="Q126" s="23"/>
      <c r="R126" s="23"/>
      <c r="S126" s="23"/>
    </row>
    <row r="127" spans="1:19" s="33" customFormat="1" ht="19.5">
      <c r="A127" s="28">
        <v>9</v>
      </c>
      <c r="B127" s="33" t="s">
        <v>159</v>
      </c>
      <c r="Q127" s="48"/>
      <c r="R127" s="48"/>
      <c r="S127" s="48"/>
    </row>
    <row r="128" spans="17:19" s="31" customFormat="1" ht="19.5">
      <c r="Q128" s="23"/>
      <c r="R128" s="23"/>
      <c r="S128" s="23"/>
    </row>
    <row r="129" spans="17:19" s="31" customFormat="1" ht="19.5">
      <c r="Q129" s="23"/>
      <c r="R129" s="23"/>
      <c r="S129" s="23"/>
    </row>
    <row r="130" spans="17:19" s="31" customFormat="1" ht="19.5">
      <c r="Q130" s="23"/>
      <c r="R130" s="23"/>
      <c r="S130" s="23"/>
    </row>
    <row r="131" spans="17:19" s="31" customFormat="1" ht="19.5">
      <c r="Q131" s="23"/>
      <c r="R131" s="23"/>
      <c r="S131" s="23"/>
    </row>
    <row r="132" spans="1:19" s="183" customFormat="1" ht="16.5">
      <c r="A132" s="193"/>
      <c r="B132" s="193"/>
      <c r="C132" s="194"/>
      <c r="D132" s="337"/>
      <c r="E132" s="268"/>
      <c r="F132" s="268"/>
      <c r="G132" s="268"/>
      <c r="H132" s="338" t="s">
        <v>168</v>
      </c>
      <c r="I132" s="261"/>
      <c r="J132" s="261"/>
      <c r="K132" s="261"/>
      <c r="L132" s="261"/>
      <c r="M132" s="261"/>
      <c r="N132" s="261"/>
      <c r="O132" s="180"/>
      <c r="P132" s="181"/>
      <c r="Q132" s="182"/>
      <c r="R132" s="182"/>
      <c r="S132" s="182"/>
    </row>
    <row r="133" spans="1:19" s="183" customFormat="1" ht="16.5">
      <c r="A133" s="193"/>
      <c r="B133" s="193"/>
      <c r="C133" s="194"/>
      <c r="E133" s="268"/>
      <c r="F133" s="268"/>
      <c r="G133" s="268"/>
      <c r="H133" s="261" t="s">
        <v>169</v>
      </c>
      <c r="I133" s="337"/>
      <c r="J133" s="337"/>
      <c r="K133" s="337"/>
      <c r="L133" s="337"/>
      <c r="M133" s="337"/>
      <c r="N133" s="337"/>
      <c r="O133" s="195"/>
      <c r="P133" s="195"/>
      <c r="Q133" s="182"/>
      <c r="R133" s="182"/>
      <c r="S133" s="182"/>
    </row>
    <row r="134" spans="1:19" s="183" customFormat="1" ht="16.5">
      <c r="A134" s="193"/>
      <c r="B134" s="193"/>
      <c r="C134" s="194"/>
      <c r="D134" s="268" t="s">
        <v>165</v>
      </c>
      <c r="E134" s="268"/>
      <c r="G134" s="268"/>
      <c r="H134" s="338" t="s">
        <v>173</v>
      </c>
      <c r="I134" s="295"/>
      <c r="K134" s="295"/>
      <c r="M134" s="295"/>
      <c r="O134" s="179"/>
      <c r="P134" s="180"/>
      <c r="Q134" s="182"/>
      <c r="R134" s="182"/>
      <c r="S134" s="182"/>
    </row>
    <row r="135" spans="1:19" s="183" customFormat="1" ht="16.5">
      <c r="A135" s="193"/>
      <c r="B135" s="193"/>
      <c r="C135" s="194"/>
      <c r="D135" s="268" t="s">
        <v>166</v>
      </c>
      <c r="E135" s="268"/>
      <c r="F135" s="268" t="s">
        <v>167</v>
      </c>
      <c r="G135" s="268"/>
      <c r="H135" s="338" t="s">
        <v>174</v>
      </c>
      <c r="I135" s="295"/>
      <c r="J135" s="261" t="s">
        <v>170</v>
      </c>
      <c r="K135" s="295"/>
      <c r="L135" s="338" t="s">
        <v>171</v>
      </c>
      <c r="M135" s="295"/>
      <c r="N135" s="338" t="s">
        <v>172</v>
      </c>
      <c r="O135" s="179"/>
      <c r="P135" s="178"/>
      <c r="Q135" s="182"/>
      <c r="R135" s="182"/>
      <c r="S135" s="182"/>
    </row>
    <row r="136" spans="1:19" s="183" customFormat="1" ht="16.5">
      <c r="A136" s="193"/>
      <c r="B136" s="193"/>
      <c r="C136" s="194"/>
      <c r="D136" s="268" t="s">
        <v>4</v>
      </c>
      <c r="E136" s="268"/>
      <c r="F136" s="268" t="s">
        <v>4</v>
      </c>
      <c r="G136" s="268"/>
      <c r="H136" s="268" t="s">
        <v>4</v>
      </c>
      <c r="I136" s="295"/>
      <c r="J136" s="268" t="s">
        <v>4</v>
      </c>
      <c r="K136" s="295"/>
      <c r="L136" s="268" t="s">
        <v>4</v>
      </c>
      <c r="M136" s="295"/>
      <c r="N136" s="268" t="s">
        <v>4</v>
      </c>
      <c r="O136" s="178"/>
      <c r="P136" s="178"/>
      <c r="Q136" s="182"/>
      <c r="R136" s="182"/>
      <c r="S136" s="182"/>
    </row>
    <row r="137" spans="2:19" s="183" customFormat="1" ht="16.5">
      <c r="B137" s="185" t="s">
        <v>260</v>
      </c>
      <c r="D137" s="178"/>
      <c r="E137" s="178"/>
      <c r="F137" s="178"/>
      <c r="G137" s="194"/>
      <c r="H137" s="178"/>
      <c r="I137" s="184"/>
      <c r="J137" s="178"/>
      <c r="K137" s="184"/>
      <c r="L137" s="178"/>
      <c r="M137" s="184"/>
      <c r="N137" s="178"/>
      <c r="O137" s="178"/>
      <c r="P137" s="178"/>
      <c r="Q137" s="182"/>
      <c r="R137" s="182"/>
      <c r="S137" s="182"/>
    </row>
    <row r="138" spans="2:19" s="183" customFormat="1" ht="16.5">
      <c r="B138" s="194" t="s">
        <v>222</v>
      </c>
      <c r="D138" s="186">
        <v>91371</v>
      </c>
      <c r="E138" s="186"/>
      <c r="F138" s="186">
        <v>2138</v>
      </c>
      <c r="G138" s="186"/>
      <c r="H138" s="186">
        <v>2319</v>
      </c>
      <c r="I138" s="186"/>
      <c r="J138" s="186">
        <v>0</v>
      </c>
      <c r="K138" s="186"/>
      <c r="L138" s="186">
        <v>0</v>
      </c>
      <c r="M138" s="186"/>
      <c r="N138" s="186">
        <f>SUM(D138:L138)</f>
        <v>95828</v>
      </c>
      <c r="O138" s="186"/>
      <c r="P138" s="187"/>
      <c r="Q138" s="182"/>
      <c r="R138" s="182"/>
      <c r="S138" s="182"/>
    </row>
    <row r="139" spans="2:19" s="183" customFormat="1" ht="16.5">
      <c r="B139" s="194" t="s">
        <v>244</v>
      </c>
      <c r="D139" s="186">
        <v>7758</v>
      </c>
      <c r="E139" s="186"/>
      <c r="F139" s="186">
        <v>0</v>
      </c>
      <c r="G139" s="186"/>
      <c r="H139" s="186">
        <v>8962</v>
      </c>
      <c r="I139" s="186"/>
      <c r="J139" s="186">
        <v>0</v>
      </c>
      <c r="K139" s="186"/>
      <c r="L139" s="186">
        <v>-16720</v>
      </c>
      <c r="M139" s="186"/>
      <c r="N139" s="186">
        <f>SUM(D139:L139)</f>
        <v>0</v>
      </c>
      <c r="O139" s="186"/>
      <c r="P139" s="187"/>
      <c r="Q139" s="182"/>
      <c r="R139" s="182"/>
      <c r="S139" s="182"/>
    </row>
    <row r="140" spans="2:19" s="183" customFormat="1" ht="17.25" thickBot="1">
      <c r="B140" s="188" t="s">
        <v>223</v>
      </c>
      <c r="D140" s="189">
        <f>SUM(D138:D139)</f>
        <v>99129</v>
      </c>
      <c r="E140" s="189"/>
      <c r="F140" s="189">
        <f>SUM(F138:F139)</f>
        <v>2138</v>
      </c>
      <c r="G140" s="189"/>
      <c r="H140" s="189">
        <f>SUM(H138:H139)</f>
        <v>11281</v>
      </c>
      <c r="I140" s="189"/>
      <c r="J140" s="189">
        <f>SUM(J138:J139)</f>
        <v>0</v>
      </c>
      <c r="K140" s="189"/>
      <c r="L140" s="189">
        <f>SUM(L138:L139)</f>
        <v>-16720</v>
      </c>
      <c r="M140" s="189"/>
      <c r="N140" s="189">
        <f>SUM(N138:N139)</f>
        <v>95828</v>
      </c>
      <c r="O140" s="187"/>
      <c r="P140" s="187"/>
      <c r="Q140" s="182"/>
      <c r="R140" s="182"/>
      <c r="S140" s="182"/>
    </row>
    <row r="141" spans="2:19" s="183" customFormat="1" ht="17.25" thickTop="1">
      <c r="B141" s="188"/>
      <c r="D141" s="186"/>
      <c r="E141" s="186"/>
      <c r="F141" s="186"/>
      <c r="G141" s="186"/>
      <c r="H141" s="186"/>
      <c r="I141" s="186"/>
      <c r="J141" s="186"/>
      <c r="K141" s="186"/>
      <c r="L141" s="186"/>
      <c r="M141" s="186"/>
      <c r="N141" s="186"/>
      <c r="O141" s="186"/>
      <c r="P141" s="187"/>
      <c r="Q141" s="182"/>
      <c r="R141" s="182"/>
      <c r="S141" s="182"/>
    </row>
    <row r="142" spans="2:19" s="183" customFormat="1" ht="16.5">
      <c r="B142" s="190" t="s">
        <v>261</v>
      </c>
      <c r="D142" s="186"/>
      <c r="E142" s="186"/>
      <c r="F142" s="186"/>
      <c r="G142" s="186"/>
      <c r="H142" s="186"/>
      <c r="I142" s="186"/>
      <c r="J142" s="186"/>
      <c r="K142" s="186"/>
      <c r="L142" s="186"/>
      <c r="M142" s="186"/>
      <c r="N142" s="186"/>
      <c r="O142" s="186"/>
      <c r="P142" s="187"/>
      <c r="Q142" s="182"/>
      <c r="R142" s="182"/>
      <c r="S142" s="182"/>
    </row>
    <row r="143" spans="2:19" s="183" customFormat="1" ht="16.5">
      <c r="B143" s="436" t="s">
        <v>27</v>
      </c>
      <c r="D143" s="187">
        <f>41058+3500</f>
        <v>44558</v>
      </c>
      <c r="E143" s="187"/>
      <c r="F143" s="187">
        <v>1185</v>
      </c>
      <c r="G143" s="187"/>
      <c r="H143" s="187">
        <v>18920</v>
      </c>
      <c r="I143" s="187"/>
      <c r="J143" s="187">
        <v>820</v>
      </c>
      <c r="K143" s="187"/>
      <c r="L143" s="187">
        <v>-17510</v>
      </c>
      <c r="M143" s="187"/>
      <c r="N143" s="187">
        <f>SUM(D143:L143)</f>
        <v>47973</v>
      </c>
      <c r="O143" s="187"/>
      <c r="P143" s="269"/>
      <c r="Q143" s="182"/>
      <c r="R143" s="182"/>
      <c r="S143" s="182"/>
    </row>
    <row r="144" spans="2:19" s="183" customFormat="1" ht="16.5">
      <c r="B144" s="191" t="s">
        <v>20</v>
      </c>
      <c r="D144" s="187"/>
      <c r="E144" s="187"/>
      <c r="F144" s="187"/>
      <c r="G144" s="187"/>
      <c r="H144" s="187"/>
      <c r="I144" s="187"/>
      <c r="J144" s="187"/>
      <c r="K144" s="187"/>
      <c r="L144" s="187"/>
      <c r="M144" s="187"/>
      <c r="N144" s="192">
        <f>+'Income Statement'!G24</f>
        <v>-49</v>
      </c>
      <c r="O144" s="187"/>
      <c r="P144" s="187"/>
      <c r="Q144" s="182"/>
      <c r="R144" s="182"/>
      <c r="S144" s="182"/>
    </row>
    <row r="145" spans="2:19" s="183" customFormat="1" ht="16.5">
      <c r="B145" s="191" t="s">
        <v>49</v>
      </c>
      <c r="D145" s="186"/>
      <c r="E145" s="186"/>
      <c r="F145" s="186"/>
      <c r="G145" s="186"/>
      <c r="H145" s="186"/>
      <c r="I145" s="186"/>
      <c r="J145" s="186"/>
      <c r="K145" s="186"/>
      <c r="L145" s="186"/>
      <c r="M145" s="186"/>
      <c r="N145" s="186">
        <f>SUM(N143:N144)</f>
        <v>47924</v>
      </c>
      <c r="O145" s="186"/>
      <c r="P145" s="187"/>
      <c r="Q145" s="182"/>
      <c r="R145" s="182"/>
      <c r="S145" s="182"/>
    </row>
    <row r="146" spans="2:19" s="183" customFormat="1" ht="16.5">
      <c r="B146" s="191" t="s">
        <v>47</v>
      </c>
      <c r="D146" s="186"/>
      <c r="E146" s="186"/>
      <c r="F146" s="186"/>
      <c r="G146" s="186"/>
      <c r="H146" s="186"/>
      <c r="I146" s="186"/>
      <c r="J146" s="186"/>
      <c r="K146" s="186"/>
      <c r="L146" s="186"/>
      <c r="M146" s="186"/>
      <c r="N146" s="186">
        <f>'Income Statement'!G27</f>
        <v>-9961</v>
      </c>
      <c r="O146" s="186"/>
      <c r="P146" s="187"/>
      <c r="Q146" s="182"/>
      <c r="R146" s="182"/>
      <c r="S146" s="182"/>
    </row>
    <row r="147" spans="2:19" s="183" customFormat="1" ht="17.25" thickBot="1">
      <c r="B147" s="194" t="s">
        <v>62</v>
      </c>
      <c r="D147" s="186"/>
      <c r="E147" s="186"/>
      <c r="F147" s="186"/>
      <c r="G147" s="186"/>
      <c r="H147" s="186"/>
      <c r="I147" s="186"/>
      <c r="J147" s="186"/>
      <c r="K147" s="186"/>
      <c r="L147" s="186"/>
      <c r="M147" s="186"/>
      <c r="N147" s="189">
        <f>SUM(N145:N146)</f>
        <v>37963</v>
      </c>
      <c r="O147" s="186"/>
      <c r="P147" s="187"/>
      <c r="Q147" s="182"/>
      <c r="R147" s="182"/>
      <c r="S147" s="182"/>
    </row>
    <row r="148" spans="2:19" s="183" customFormat="1" ht="17.25" thickTop="1">
      <c r="B148" s="185"/>
      <c r="D148" s="186"/>
      <c r="E148" s="186"/>
      <c r="F148" s="186"/>
      <c r="G148" s="186"/>
      <c r="H148" s="186"/>
      <c r="I148" s="186"/>
      <c r="J148" s="186"/>
      <c r="K148" s="186"/>
      <c r="L148" s="186"/>
      <c r="M148" s="186"/>
      <c r="N148" s="186"/>
      <c r="O148" s="186"/>
      <c r="P148" s="187"/>
      <c r="Q148" s="182"/>
      <c r="R148" s="182"/>
      <c r="S148" s="182"/>
    </row>
    <row r="149" spans="16:19" s="31" customFormat="1" ht="19.5">
      <c r="P149" s="50"/>
      <c r="Q149" s="28"/>
      <c r="R149" s="23"/>
      <c r="S149" s="23"/>
    </row>
    <row r="150" spans="16:19" s="31" customFormat="1" ht="19.5">
      <c r="P150" s="50"/>
      <c r="Q150" s="28"/>
      <c r="R150" s="23"/>
      <c r="S150" s="23"/>
    </row>
    <row r="151" spans="1:20" s="31" customFormat="1" ht="19.5">
      <c r="A151" s="52">
        <v>10</v>
      </c>
      <c r="B151" s="28" t="s">
        <v>262</v>
      </c>
      <c r="D151" s="29"/>
      <c r="H151" s="41"/>
      <c r="I151" s="41"/>
      <c r="J151" s="42"/>
      <c r="K151" s="42"/>
      <c r="L151" s="41"/>
      <c r="M151" s="41"/>
      <c r="N151" s="41"/>
      <c r="O151" s="41"/>
      <c r="P151" s="41"/>
      <c r="Q151" s="41"/>
      <c r="R151" s="41"/>
      <c r="S151" s="42"/>
      <c r="T151" s="36"/>
    </row>
    <row r="152" spans="1:20" s="31" customFormat="1" ht="19.5">
      <c r="A152" s="52"/>
      <c r="B152" s="28" t="s">
        <v>263</v>
      </c>
      <c r="D152" s="29"/>
      <c r="H152" s="41"/>
      <c r="I152" s="41"/>
      <c r="J152" s="42"/>
      <c r="K152" s="42"/>
      <c r="L152" s="41"/>
      <c r="M152" s="41"/>
      <c r="N152" s="41"/>
      <c r="O152" s="41"/>
      <c r="P152" s="41"/>
      <c r="Q152" s="41"/>
      <c r="R152" s="41"/>
      <c r="S152" s="42"/>
      <c r="T152" s="36"/>
    </row>
    <row r="153" spans="1:20" s="31" customFormat="1" ht="19.5">
      <c r="A153" s="52"/>
      <c r="B153" s="52"/>
      <c r="C153" s="28"/>
      <c r="D153" s="34"/>
      <c r="H153" s="41"/>
      <c r="I153" s="41"/>
      <c r="J153" s="42"/>
      <c r="K153" s="42"/>
      <c r="L153" s="41"/>
      <c r="M153" s="41"/>
      <c r="N153" s="41"/>
      <c r="O153" s="41"/>
      <c r="P153" s="41"/>
      <c r="Q153" s="41"/>
      <c r="R153" s="41"/>
      <c r="S153" s="42"/>
      <c r="T153" s="36"/>
    </row>
    <row r="154" spans="1:20" s="31" customFormat="1" ht="19.5">
      <c r="A154" s="53"/>
      <c r="B154" s="53"/>
      <c r="T154" s="36"/>
    </row>
    <row r="155" spans="1:20" s="31" customFormat="1" ht="19.5">
      <c r="A155" s="53"/>
      <c r="B155" s="53"/>
      <c r="T155" s="36"/>
    </row>
    <row r="156" spans="1:20" s="31" customFormat="1" ht="19.5">
      <c r="A156" s="53"/>
      <c r="B156" s="53"/>
      <c r="T156" s="36"/>
    </row>
    <row r="157" spans="1:20" s="31" customFormat="1" ht="19.5">
      <c r="A157" s="53"/>
      <c r="B157" s="53"/>
      <c r="T157" s="36"/>
    </row>
    <row r="158" spans="1:20" s="31" customFormat="1" ht="9.75" customHeight="1">
      <c r="A158" s="53"/>
      <c r="B158" s="53"/>
      <c r="T158" s="36"/>
    </row>
    <row r="159" spans="1:20" s="31" customFormat="1" ht="19.5">
      <c r="A159" s="50">
        <v>11</v>
      </c>
      <c r="B159" s="44" t="s">
        <v>146</v>
      </c>
      <c r="D159" s="38"/>
      <c r="E159" s="38"/>
      <c r="F159" s="38"/>
      <c r="G159" s="38"/>
      <c r="H159" s="41"/>
      <c r="I159" s="41"/>
      <c r="J159" s="42"/>
      <c r="K159" s="42"/>
      <c r="L159" s="41"/>
      <c r="M159" s="41"/>
      <c r="N159" s="41"/>
      <c r="O159" s="41"/>
      <c r="P159" s="41"/>
      <c r="Q159" s="41"/>
      <c r="R159" s="41"/>
      <c r="S159" s="42"/>
      <c r="T159" s="36"/>
    </row>
    <row r="160" spans="1:20" s="31" customFormat="1" ht="19.5">
      <c r="A160" s="50"/>
      <c r="B160" s="50"/>
      <c r="C160" s="44"/>
      <c r="D160" s="38"/>
      <c r="E160" s="38"/>
      <c r="F160" s="38"/>
      <c r="G160" s="38"/>
      <c r="H160" s="41"/>
      <c r="I160" s="41"/>
      <c r="J160" s="42"/>
      <c r="K160" s="42"/>
      <c r="L160" s="41"/>
      <c r="M160" s="41"/>
      <c r="N160" s="41"/>
      <c r="O160" s="41"/>
      <c r="P160" s="41"/>
      <c r="Q160" s="41"/>
      <c r="R160" s="41"/>
      <c r="S160" s="42"/>
      <c r="T160" s="36"/>
    </row>
    <row r="161" spans="1:20" s="31" customFormat="1" ht="19.5">
      <c r="A161" s="53"/>
      <c r="B161" s="53"/>
      <c r="C161" s="54"/>
      <c r="D161" s="23"/>
      <c r="E161" s="23"/>
      <c r="F161" s="23"/>
      <c r="G161" s="23"/>
      <c r="H161" s="23"/>
      <c r="I161" s="23"/>
      <c r="J161" s="23"/>
      <c r="K161" s="23"/>
      <c r="L161" s="23"/>
      <c r="M161" s="23"/>
      <c r="N161" s="23"/>
      <c r="O161" s="23"/>
      <c r="P161" s="23"/>
      <c r="Q161" s="23"/>
      <c r="R161" s="23"/>
      <c r="S161" s="23"/>
      <c r="T161" s="36"/>
    </row>
    <row r="162" spans="1:20" s="31" customFormat="1" ht="19.5">
      <c r="A162" s="53"/>
      <c r="B162" s="53"/>
      <c r="C162" s="54"/>
      <c r="D162" s="23"/>
      <c r="E162" s="23"/>
      <c r="F162" s="23"/>
      <c r="G162" s="23"/>
      <c r="H162" s="23"/>
      <c r="I162" s="23"/>
      <c r="J162" s="23"/>
      <c r="K162" s="23"/>
      <c r="L162" s="23"/>
      <c r="M162" s="23"/>
      <c r="N162" s="23"/>
      <c r="O162" s="23"/>
      <c r="P162" s="23"/>
      <c r="Q162" s="23"/>
      <c r="R162" s="23"/>
      <c r="S162" s="23"/>
      <c r="T162" s="36"/>
    </row>
    <row r="163" spans="1:20" s="31" customFormat="1" ht="19.5">
      <c r="A163" s="53"/>
      <c r="B163" s="53"/>
      <c r="C163" s="55"/>
      <c r="D163" s="23"/>
      <c r="E163" s="23"/>
      <c r="F163" s="23"/>
      <c r="G163" s="23"/>
      <c r="H163" s="23"/>
      <c r="I163" s="23"/>
      <c r="J163" s="23"/>
      <c r="K163" s="23"/>
      <c r="L163" s="23"/>
      <c r="M163" s="23"/>
      <c r="N163" s="23"/>
      <c r="O163" s="23"/>
      <c r="P163" s="23"/>
      <c r="Q163" s="23"/>
      <c r="R163" s="23"/>
      <c r="S163" s="23"/>
      <c r="T163" s="36"/>
    </row>
    <row r="164" spans="1:20" s="31" customFormat="1" ht="19.5">
      <c r="A164" s="53"/>
      <c r="B164" s="53"/>
      <c r="C164" s="55"/>
      <c r="D164" s="23"/>
      <c r="E164" s="23"/>
      <c r="F164" s="23"/>
      <c r="G164" s="23"/>
      <c r="H164" s="23"/>
      <c r="I164" s="23"/>
      <c r="J164" s="23"/>
      <c r="K164" s="23"/>
      <c r="L164" s="23"/>
      <c r="M164" s="23"/>
      <c r="N164" s="23"/>
      <c r="O164" s="23"/>
      <c r="P164" s="23"/>
      <c r="Q164" s="23"/>
      <c r="R164" s="23"/>
      <c r="S164" s="23"/>
      <c r="T164" s="36"/>
    </row>
    <row r="165" spans="1:19" s="31" customFormat="1" ht="19.5">
      <c r="A165" s="50">
        <v>12</v>
      </c>
      <c r="B165" s="50"/>
      <c r="C165" s="28"/>
      <c r="D165" s="29"/>
      <c r="E165" s="29"/>
      <c r="F165" s="29"/>
      <c r="G165" s="29"/>
      <c r="H165" s="29"/>
      <c r="I165" s="29"/>
      <c r="J165" s="29"/>
      <c r="K165" s="29"/>
      <c r="L165" s="30"/>
      <c r="M165" s="30"/>
      <c r="N165" s="30"/>
      <c r="O165" s="30"/>
      <c r="P165" s="30"/>
      <c r="Q165" s="30"/>
      <c r="R165" s="30"/>
      <c r="S165" s="29"/>
    </row>
    <row r="166" spans="1:19" s="31" customFormat="1" ht="19.5">
      <c r="A166" s="50"/>
      <c r="B166" s="50"/>
      <c r="C166" s="28"/>
      <c r="D166" s="29"/>
      <c r="E166" s="29"/>
      <c r="F166" s="29"/>
      <c r="G166" s="29"/>
      <c r="H166" s="29"/>
      <c r="I166" s="29"/>
      <c r="J166" s="29"/>
      <c r="K166" s="29"/>
      <c r="L166" s="30"/>
      <c r="M166" s="30"/>
      <c r="N166" s="30"/>
      <c r="O166" s="30"/>
      <c r="P166" s="30"/>
      <c r="Q166" s="30"/>
      <c r="R166" s="30"/>
      <c r="S166" s="29"/>
    </row>
    <row r="167" spans="1:19" s="31" customFormat="1" ht="19.5">
      <c r="A167" s="50"/>
      <c r="B167" s="50"/>
      <c r="C167" s="28"/>
      <c r="D167" s="29"/>
      <c r="E167" s="29"/>
      <c r="F167" s="29"/>
      <c r="G167" s="29"/>
      <c r="H167" s="29"/>
      <c r="I167" s="29"/>
      <c r="J167" s="29"/>
      <c r="K167" s="29"/>
      <c r="L167" s="30"/>
      <c r="M167" s="30"/>
      <c r="N167" s="30"/>
      <c r="O167" s="30"/>
      <c r="P167" s="30"/>
      <c r="Q167" s="30"/>
      <c r="R167" s="30"/>
      <c r="S167" s="29"/>
    </row>
    <row r="168" spans="1:19" s="31" customFormat="1" ht="19.5">
      <c r="A168" s="50"/>
      <c r="B168" s="50"/>
      <c r="C168" s="28"/>
      <c r="D168" s="29"/>
      <c r="E168" s="29"/>
      <c r="F168" s="29"/>
      <c r="G168" s="29"/>
      <c r="H168" s="29"/>
      <c r="I168" s="29"/>
      <c r="J168" s="29"/>
      <c r="K168" s="29"/>
      <c r="L168" s="30"/>
      <c r="M168" s="30"/>
      <c r="N168" s="30"/>
      <c r="O168" s="30"/>
      <c r="P168" s="30"/>
      <c r="Q168" s="30"/>
      <c r="R168" s="30"/>
      <c r="S168" s="29"/>
    </row>
    <row r="169" spans="1:19" s="31" customFormat="1" ht="19.5">
      <c r="A169" s="50"/>
      <c r="B169" s="50"/>
      <c r="C169" s="28"/>
      <c r="D169" s="29"/>
      <c r="E169" s="29"/>
      <c r="F169" s="29"/>
      <c r="G169" s="29"/>
      <c r="H169" s="29"/>
      <c r="I169" s="29"/>
      <c r="J169" s="29"/>
      <c r="K169" s="29"/>
      <c r="L169" s="30"/>
      <c r="M169" s="30"/>
      <c r="N169" s="30"/>
      <c r="O169" s="30"/>
      <c r="P169" s="30"/>
      <c r="Q169" s="30"/>
      <c r="R169" s="30"/>
      <c r="S169" s="29"/>
    </row>
    <row r="170" spans="1:19" s="31" customFormat="1" ht="19.5">
      <c r="A170" s="50"/>
      <c r="B170" s="50"/>
      <c r="C170" s="28"/>
      <c r="D170" s="29"/>
      <c r="E170" s="29"/>
      <c r="F170" s="29"/>
      <c r="G170" s="29"/>
      <c r="H170" s="29"/>
      <c r="I170" s="29"/>
      <c r="J170" s="29"/>
      <c r="K170" s="29"/>
      <c r="L170" s="30"/>
      <c r="M170" s="30"/>
      <c r="N170" s="30"/>
      <c r="O170" s="30"/>
      <c r="P170" s="30"/>
      <c r="Q170" s="30"/>
      <c r="R170" s="30"/>
      <c r="S170" s="29"/>
    </row>
    <row r="171" spans="1:19" s="31" customFormat="1" ht="19.5">
      <c r="A171" s="50"/>
      <c r="B171" s="50"/>
      <c r="C171" s="28"/>
      <c r="D171" s="29"/>
      <c r="E171" s="29"/>
      <c r="F171" s="29"/>
      <c r="G171" s="29"/>
      <c r="H171" s="29"/>
      <c r="I171" s="29"/>
      <c r="J171" s="29"/>
      <c r="K171" s="29"/>
      <c r="L171" s="30"/>
      <c r="M171" s="30"/>
      <c r="N171" s="30"/>
      <c r="O171" s="30"/>
      <c r="P171" s="30"/>
      <c r="Q171" s="30"/>
      <c r="R171" s="30"/>
      <c r="S171" s="29"/>
    </row>
    <row r="172" spans="1:19" s="31" customFormat="1" ht="19.5">
      <c r="A172" s="50"/>
      <c r="B172" s="50"/>
      <c r="C172" s="28"/>
      <c r="D172" s="29"/>
      <c r="E172" s="29"/>
      <c r="F172" s="29"/>
      <c r="G172" s="29"/>
      <c r="H172" s="29"/>
      <c r="I172" s="29"/>
      <c r="J172" s="29"/>
      <c r="K172" s="29"/>
      <c r="L172" s="30"/>
      <c r="M172" s="30"/>
      <c r="N172" s="30"/>
      <c r="O172" s="30"/>
      <c r="P172" s="30"/>
      <c r="Q172" s="30"/>
      <c r="R172" s="30"/>
      <c r="S172" s="29"/>
    </row>
    <row r="173" spans="1:19" s="31" customFormat="1" ht="19.5">
      <c r="A173" s="50"/>
      <c r="B173" s="50"/>
      <c r="C173" s="28"/>
      <c r="D173" s="29"/>
      <c r="E173" s="29"/>
      <c r="F173" s="29"/>
      <c r="G173" s="29"/>
      <c r="H173" s="29"/>
      <c r="I173" s="29"/>
      <c r="J173" s="29"/>
      <c r="K173" s="29"/>
      <c r="L173" s="30"/>
      <c r="M173" s="30"/>
      <c r="N173" s="30"/>
      <c r="O173" s="30"/>
      <c r="P173" s="30"/>
      <c r="Q173" s="30"/>
      <c r="R173" s="30"/>
      <c r="S173" s="29"/>
    </row>
    <row r="174" spans="1:19" s="31" customFormat="1" ht="19.5">
      <c r="A174" s="50"/>
      <c r="B174" s="50"/>
      <c r="C174" s="28"/>
      <c r="D174" s="29"/>
      <c r="E174" s="29"/>
      <c r="F174" s="29"/>
      <c r="G174" s="29"/>
      <c r="H174" s="29"/>
      <c r="I174" s="29"/>
      <c r="J174" s="29"/>
      <c r="K174" s="29"/>
      <c r="L174" s="30"/>
      <c r="M174" s="30"/>
      <c r="N174" s="30"/>
      <c r="O174" s="30"/>
      <c r="P174" s="30"/>
      <c r="Q174" s="30"/>
      <c r="R174" s="30"/>
      <c r="S174" s="29"/>
    </row>
    <row r="175" spans="1:19" s="31" customFormat="1" ht="19.5">
      <c r="A175" s="50"/>
      <c r="B175" s="50"/>
      <c r="C175" s="28"/>
      <c r="D175" s="29"/>
      <c r="E175" s="29"/>
      <c r="F175" s="29"/>
      <c r="G175" s="29"/>
      <c r="H175" s="29"/>
      <c r="I175" s="29"/>
      <c r="J175" s="29"/>
      <c r="K175" s="29"/>
      <c r="L175" s="30"/>
      <c r="M175" s="30"/>
      <c r="N175" s="30"/>
      <c r="O175" s="30"/>
      <c r="P175" s="30"/>
      <c r="Q175" s="30"/>
      <c r="R175" s="30"/>
      <c r="S175" s="29"/>
    </row>
    <row r="176" spans="1:19" s="31" customFormat="1" ht="19.5" customHeight="1">
      <c r="A176" s="50"/>
      <c r="B176" s="50"/>
      <c r="C176" s="28"/>
      <c r="D176" s="29"/>
      <c r="E176" s="29"/>
      <c r="F176" s="29"/>
      <c r="G176" s="29"/>
      <c r="H176" s="29"/>
      <c r="I176" s="29"/>
      <c r="J176" s="29"/>
      <c r="K176" s="29"/>
      <c r="L176" s="30"/>
      <c r="M176" s="30"/>
      <c r="N176" s="30"/>
      <c r="O176" s="30"/>
      <c r="P176" s="30"/>
      <c r="Q176" s="30"/>
      <c r="R176" s="30"/>
      <c r="S176" s="29"/>
    </row>
    <row r="177" spans="1:19" s="31" customFormat="1" ht="19.5" customHeight="1">
      <c r="A177" s="50"/>
      <c r="B177" s="50"/>
      <c r="C177" s="28"/>
      <c r="D177" s="29"/>
      <c r="E177" s="29"/>
      <c r="F177" s="29"/>
      <c r="G177" s="29"/>
      <c r="H177" s="29"/>
      <c r="I177" s="29"/>
      <c r="J177" s="29"/>
      <c r="K177" s="29"/>
      <c r="L177" s="30"/>
      <c r="M177" s="30"/>
      <c r="N177" s="30"/>
      <c r="O177" s="30"/>
      <c r="P177" s="30"/>
      <c r="Q177" s="30"/>
      <c r="R177" s="30"/>
      <c r="S177" s="29"/>
    </row>
    <row r="178" spans="1:19" s="31" customFormat="1" ht="19.5" customHeight="1">
      <c r="A178" s="50"/>
      <c r="B178" s="50"/>
      <c r="C178" s="28"/>
      <c r="D178" s="29"/>
      <c r="E178" s="29"/>
      <c r="F178" s="29"/>
      <c r="G178" s="29"/>
      <c r="H178" s="29"/>
      <c r="I178" s="29"/>
      <c r="J178" s="29"/>
      <c r="K178" s="29"/>
      <c r="L178" s="30"/>
      <c r="M178" s="30"/>
      <c r="N178" s="30"/>
      <c r="O178" s="30"/>
      <c r="P178" s="30"/>
      <c r="Q178" s="30"/>
      <c r="R178" s="30"/>
      <c r="S178" s="29"/>
    </row>
    <row r="179" spans="1:19" s="31" customFormat="1" ht="19.5" customHeight="1">
      <c r="A179" s="50"/>
      <c r="B179" s="50"/>
      <c r="C179" s="28"/>
      <c r="D179" s="29"/>
      <c r="E179" s="29"/>
      <c r="F179" s="29"/>
      <c r="G179" s="29"/>
      <c r="H179" s="29"/>
      <c r="I179" s="29"/>
      <c r="J179" s="29"/>
      <c r="K179" s="29"/>
      <c r="L179" s="30"/>
      <c r="M179" s="30"/>
      <c r="N179" s="30"/>
      <c r="O179" s="30"/>
      <c r="P179" s="30"/>
      <c r="Q179" s="30"/>
      <c r="R179" s="30"/>
      <c r="S179" s="29"/>
    </row>
    <row r="180" spans="1:19" s="31" customFormat="1" ht="19.5" customHeight="1">
      <c r="A180" s="50"/>
      <c r="B180" s="50"/>
      <c r="C180" s="28"/>
      <c r="D180" s="29"/>
      <c r="E180" s="29"/>
      <c r="F180" s="29"/>
      <c r="G180" s="29"/>
      <c r="H180" s="29"/>
      <c r="I180" s="29"/>
      <c r="J180" s="29"/>
      <c r="K180" s="29"/>
      <c r="L180" s="30"/>
      <c r="M180" s="30"/>
      <c r="N180" s="30"/>
      <c r="O180" s="30"/>
      <c r="P180" s="30"/>
      <c r="Q180" s="30"/>
      <c r="R180" s="30"/>
      <c r="S180" s="29"/>
    </row>
    <row r="181" spans="1:19" s="31" customFormat="1" ht="19.5" customHeight="1">
      <c r="A181" s="50"/>
      <c r="B181" s="50"/>
      <c r="C181" s="28"/>
      <c r="D181" s="29"/>
      <c r="E181" s="29"/>
      <c r="F181" s="29"/>
      <c r="G181" s="29"/>
      <c r="H181" s="29"/>
      <c r="I181" s="29"/>
      <c r="J181" s="29"/>
      <c r="K181" s="29"/>
      <c r="L181" s="30"/>
      <c r="M181" s="30"/>
      <c r="N181" s="30"/>
      <c r="O181" s="30"/>
      <c r="P181" s="30"/>
      <c r="Q181" s="30"/>
      <c r="R181" s="30"/>
      <c r="S181" s="29"/>
    </row>
    <row r="182" spans="1:19" s="60" customFormat="1" ht="19.5">
      <c r="A182" s="57">
        <v>13</v>
      </c>
      <c r="B182" s="57"/>
      <c r="C182" s="58"/>
      <c r="D182" s="59"/>
      <c r="E182" s="59"/>
      <c r="F182" s="59"/>
      <c r="G182" s="59"/>
      <c r="H182" s="59"/>
      <c r="I182" s="59"/>
      <c r="J182" s="59"/>
      <c r="K182" s="59"/>
      <c r="L182" s="59"/>
      <c r="M182" s="59"/>
      <c r="N182" s="59"/>
      <c r="O182" s="59"/>
      <c r="P182" s="59"/>
      <c r="Q182" s="59"/>
      <c r="R182" s="59"/>
      <c r="S182" s="59"/>
    </row>
    <row r="183" spans="1:19" s="60" customFormat="1" ht="19.5">
      <c r="A183" s="57"/>
      <c r="B183" s="57"/>
      <c r="C183" s="58"/>
      <c r="D183" s="59"/>
      <c r="E183" s="59"/>
      <c r="F183" s="59"/>
      <c r="G183" s="59"/>
      <c r="H183" s="59"/>
      <c r="I183" s="59"/>
      <c r="J183" s="59"/>
      <c r="K183" s="59"/>
      <c r="L183" s="59"/>
      <c r="M183" s="59"/>
      <c r="N183" s="59"/>
      <c r="O183" s="59"/>
      <c r="P183" s="59"/>
      <c r="Q183" s="59"/>
      <c r="R183" s="59"/>
      <c r="S183" s="59"/>
    </row>
    <row r="184" spans="1:19" s="60" customFormat="1" ht="19.5">
      <c r="A184" s="57"/>
      <c r="B184" s="57"/>
      <c r="C184" s="58"/>
      <c r="D184" s="59"/>
      <c r="E184" s="59"/>
      <c r="F184" s="59"/>
      <c r="G184" s="59"/>
      <c r="H184" s="59"/>
      <c r="I184" s="59"/>
      <c r="J184" s="59"/>
      <c r="K184" s="59"/>
      <c r="L184" s="59"/>
      <c r="M184" s="59"/>
      <c r="N184" s="59"/>
      <c r="O184" s="59"/>
      <c r="P184" s="59"/>
      <c r="Q184" s="59"/>
      <c r="R184" s="59"/>
      <c r="S184" s="59"/>
    </row>
    <row r="185" spans="1:19" s="60" customFormat="1" ht="19.5">
      <c r="A185" s="57"/>
      <c r="B185" s="57"/>
      <c r="C185" s="58"/>
      <c r="D185" s="59"/>
      <c r="E185" s="59"/>
      <c r="F185" s="59"/>
      <c r="G185" s="59"/>
      <c r="H185" s="59"/>
      <c r="I185" s="59"/>
      <c r="J185" s="59"/>
      <c r="K185" s="59"/>
      <c r="L185" s="59"/>
      <c r="M185" s="59"/>
      <c r="N185" s="59"/>
      <c r="O185" s="59"/>
      <c r="P185" s="59"/>
      <c r="Q185" s="59"/>
      <c r="R185" s="59"/>
      <c r="S185" s="59"/>
    </row>
    <row r="186" spans="1:19" s="60" customFormat="1" ht="19.5">
      <c r="A186" s="57"/>
      <c r="B186" s="57"/>
      <c r="C186" s="58"/>
      <c r="D186" s="59"/>
      <c r="E186" s="59"/>
      <c r="F186" s="59"/>
      <c r="G186" s="59"/>
      <c r="H186" s="59"/>
      <c r="I186" s="59"/>
      <c r="J186" s="59"/>
      <c r="K186" s="59"/>
      <c r="L186" s="59"/>
      <c r="M186" s="59"/>
      <c r="N186" s="59"/>
      <c r="O186" s="59"/>
      <c r="P186" s="59"/>
      <c r="Q186" s="59"/>
      <c r="R186" s="59"/>
      <c r="S186" s="59"/>
    </row>
    <row r="187" spans="1:19" s="60" customFormat="1" ht="19.5">
      <c r="A187" s="57"/>
      <c r="B187" s="57"/>
      <c r="C187" s="58"/>
      <c r="D187" s="59"/>
      <c r="E187" s="59"/>
      <c r="F187" s="59"/>
      <c r="G187" s="59"/>
      <c r="H187" s="59"/>
      <c r="I187" s="59"/>
      <c r="J187" s="59"/>
      <c r="K187" s="59"/>
      <c r="L187" s="59"/>
      <c r="M187" s="59"/>
      <c r="N187" s="59"/>
      <c r="O187" s="59"/>
      <c r="P187" s="59"/>
      <c r="Q187" s="59"/>
      <c r="R187" s="59"/>
      <c r="S187" s="59"/>
    </row>
    <row r="188" spans="1:19" s="60" customFormat="1" ht="19.5">
      <c r="A188" s="57"/>
      <c r="B188" s="57"/>
      <c r="C188" s="58"/>
      <c r="D188" s="59"/>
      <c r="E188" s="59"/>
      <c r="F188" s="59"/>
      <c r="G188" s="59"/>
      <c r="H188" s="59"/>
      <c r="I188" s="59"/>
      <c r="J188" s="59"/>
      <c r="K188" s="59"/>
      <c r="L188" s="59"/>
      <c r="M188" s="59"/>
      <c r="N188" s="59"/>
      <c r="O188" s="59"/>
      <c r="P188" s="59"/>
      <c r="Q188" s="59"/>
      <c r="R188" s="59"/>
      <c r="S188" s="59"/>
    </row>
    <row r="189" spans="1:19" s="60" customFormat="1" ht="19.5">
      <c r="A189" s="57"/>
      <c r="B189" s="57"/>
      <c r="C189" s="58"/>
      <c r="D189" s="59"/>
      <c r="E189" s="59"/>
      <c r="F189" s="59"/>
      <c r="G189" s="59"/>
      <c r="H189" s="59"/>
      <c r="I189" s="59"/>
      <c r="J189" s="59"/>
      <c r="K189" s="59"/>
      <c r="L189" s="59"/>
      <c r="M189" s="59"/>
      <c r="N189" s="59"/>
      <c r="O189" s="59"/>
      <c r="P189" s="59"/>
      <c r="Q189" s="59"/>
      <c r="R189" s="59"/>
      <c r="S189" s="59"/>
    </row>
    <row r="190" spans="1:19" s="60" customFormat="1" ht="19.5">
      <c r="A190" s="57"/>
      <c r="B190" s="57"/>
      <c r="C190" s="58"/>
      <c r="D190" s="59"/>
      <c r="E190" s="59"/>
      <c r="F190" s="59"/>
      <c r="G190" s="59"/>
      <c r="H190" s="59"/>
      <c r="I190" s="59"/>
      <c r="J190" s="59"/>
      <c r="K190" s="59"/>
      <c r="L190" s="59"/>
      <c r="M190" s="59"/>
      <c r="N190" s="59"/>
      <c r="O190" s="59"/>
      <c r="P190" s="59"/>
      <c r="Q190" s="59"/>
      <c r="R190" s="59"/>
      <c r="S190" s="59"/>
    </row>
    <row r="191" spans="1:19" s="60" customFormat="1" ht="19.5">
      <c r="A191" s="57"/>
      <c r="B191" s="57"/>
      <c r="C191" s="58"/>
      <c r="D191" s="59"/>
      <c r="E191" s="59"/>
      <c r="F191" s="59"/>
      <c r="G191" s="59"/>
      <c r="H191" s="59"/>
      <c r="I191" s="59"/>
      <c r="J191" s="59"/>
      <c r="K191" s="59"/>
      <c r="L191" s="59"/>
      <c r="M191" s="59"/>
      <c r="N191" s="59"/>
      <c r="O191" s="59"/>
      <c r="P191" s="59"/>
      <c r="Q191" s="59"/>
      <c r="R191" s="59"/>
      <c r="S191" s="59"/>
    </row>
    <row r="192" spans="1:20" s="60" customFormat="1" ht="19.5" customHeight="1">
      <c r="A192" s="57"/>
      <c r="B192" s="57"/>
      <c r="C192" s="61"/>
      <c r="D192" s="61"/>
      <c r="E192" s="61"/>
      <c r="F192" s="61"/>
      <c r="G192" s="61"/>
      <c r="H192" s="61"/>
      <c r="I192" s="61"/>
      <c r="J192" s="61"/>
      <c r="K192" s="61"/>
      <c r="L192" s="61"/>
      <c r="M192" s="61"/>
      <c r="N192" s="61"/>
      <c r="O192" s="61"/>
      <c r="P192" s="61"/>
      <c r="Q192" s="62"/>
      <c r="R192" s="62"/>
      <c r="S192" s="62"/>
      <c r="T192" s="63"/>
    </row>
    <row r="193" spans="1:19" s="31" customFormat="1" ht="19.5">
      <c r="A193" s="50">
        <v>14</v>
      </c>
      <c r="B193" s="28" t="s">
        <v>147</v>
      </c>
      <c r="D193" s="38"/>
      <c r="H193" s="41"/>
      <c r="I193" s="41"/>
      <c r="J193" s="42"/>
      <c r="K193" s="42"/>
      <c r="L193" s="41"/>
      <c r="M193" s="41"/>
      <c r="N193" s="41"/>
      <c r="O193" s="41"/>
      <c r="P193" s="41"/>
      <c r="Q193" s="41"/>
      <c r="R193" s="41"/>
      <c r="S193" s="42"/>
    </row>
    <row r="194" spans="1:19" s="31" customFormat="1" ht="19.5">
      <c r="A194" s="50"/>
      <c r="B194" s="50"/>
      <c r="C194" s="28"/>
      <c r="D194" s="38"/>
      <c r="H194" s="41"/>
      <c r="I194" s="41"/>
      <c r="J194" s="42"/>
      <c r="K194" s="42"/>
      <c r="L194" s="41"/>
      <c r="M194" s="41"/>
      <c r="N194" s="41"/>
      <c r="O194" s="41"/>
      <c r="P194" s="41"/>
      <c r="Q194" s="41"/>
      <c r="R194" s="41"/>
      <c r="S194" s="42"/>
    </row>
    <row r="195" spans="1:19" s="31" customFormat="1" ht="19.5">
      <c r="A195" s="50"/>
      <c r="B195" s="50"/>
      <c r="C195" s="28"/>
      <c r="D195" s="38"/>
      <c r="H195" s="41"/>
      <c r="I195" s="41"/>
      <c r="J195" s="42"/>
      <c r="K195" s="42"/>
      <c r="L195" s="41"/>
      <c r="M195" s="41"/>
      <c r="N195" s="41"/>
      <c r="O195" s="41"/>
      <c r="P195" s="41"/>
      <c r="Q195" s="41"/>
      <c r="R195" s="41"/>
      <c r="S195" s="42"/>
    </row>
    <row r="196" spans="1:19" s="31" customFormat="1" ht="19.5">
      <c r="A196" s="50"/>
      <c r="B196" s="50"/>
      <c r="C196" s="28"/>
      <c r="D196" s="38"/>
      <c r="H196" s="41"/>
      <c r="I196" s="41"/>
      <c r="J196" s="42"/>
      <c r="K196" s="42"/>
      <c r="L196" s="41"/>
      <c r="M196" s="41"/>
      <c r="N196" s="41"/>
      <c r="O196" s="41"/>
      <c r="P196" s="41"/>
      <c r="Q196" s="41"/>
      <c r="R196" s="41"/>
      <c r="S196" s="42"/>
    </row>
    <row r="197" spans="1:19" s="31" customFormat="1" ht="19.5">
      <c r="A197" s="50"/>
      <c r="B197" s="50"/>
      <c r="C197" s="28"/>
      <c r="D197" s="38"/>
      <c r="H197" s="41"/>
      <c r="I197" s="41"/>
      <c r="J197" s="42"/>
      <c r="K197" s="42"/>
      <c r="L197" s="41"/>
      <c r="M197" s="41"/>
      <c r="N197" s="41"/>
      <c r="O197" s="41"/>
      <c r="P197" s="41"/>
      <c r="Q197" s="41"/>
      <c r="R197" s="41"/>
      <c r="S197" s="42"/>
    </row>
    <row r="198" spans="1:19" s="31" customFormat="1" ht="19.5">
      <c r="A198" s="50"/>
      <c r="B198" s="50"/>
      <c r="C198" s="28"/>
      <c r="D198" s="38"/>
      <c r="H198" s="41"/>
      <c r="I198" s="41"/>
      <c r="J198" s="42"/>
      <c r="K198" s="42"/>
      <c r="L198" s="41"/>
      <c r="M198" s="41"/>
      <c r="N198" s="41"/>
      <c r="O198" s="41"/>
      <c r="P198" s="41"/>
      <c r="Q198" s="41"/>
      <c r="R198" s="41"/>
      <c r="S198" s="42"/>
    </row>
    <row r="199" spans="1:19" s="31" customFormat="1" ht="19.5">
      <c r="A199" s="50"/>
      <c r="B199" s="50"/>
      <c r="C199" s="28"/>
      <c r="D199" s="38"/>
      <c r="H199" s="41"/>
      <c r="I199" s="41"/>
      <c r="J199" s="42"/>
      <c r="K199" s="42"/>
      <c r="L199" s="41"/>
      <c r="M199" s="41"/>
      <c r="N199" s="41"/>
      <c r="O199" s="41"/>
      <c r="P199" s="41"/>
      <c r="Q199" s="41"/>
      <c r="R199" s="41"/>
      <c r="S199" s="42"/>
    </row>
    <row r="200" spans="1:19" s="31" customFormat="1" ht="19.5">
      <c r="A200" s="50">
        <v>15</v>
      </c>
      <c r="B200" s="44" t="s">
        <v>148</v>
      </c>
      <c r="D200" s="38"/>
      <c r="H200" s="41"/>
      <c r="I200" s="41"/>
      <c r="J200" s="42"/>
      <c r="K200" s="42"/>
      <c r="L200" s="41"/>
      <c r="M200" s="41"/>
      <c r="N200" s="41"/>
      <c r="O200" s="41"/>
      <c r="P200" s="41"/>
      <c r="Q200" s="41"/>
      <c r="R200" s="41"/>
      <c r="S200" s="42"/>
    </row>
    <row r="201" spans="1:19" s="31" customFormat="1" ht="19.5">
      <c r="A201" s="50"/>
      <c r="B201" s="50"/>
      <c r="C201" s="44"/>
      <c r="D201" s="38"/>
      <c r="H201" s="41"/>
      <c r="I201" s="41"/>
      <c r="J201" s="42"/>
      <c r="K201" s="42"/>
      <c r="L201" s="41"/>
      <c r="M201" s="41"/>
      <c r="N201" s="41"/>
      <c r="O201" s="41"/>
      <c r="P201" s="41"/>
      <c r="Q201" s="41"/>
      <c r="R201" s="41"/>
      <c r="S201" s="42"/>
    </row>
    <row r="202" spans="1:19" s="31" customFormat="1" ht="19.5">
      <c r="A202" s="51"/>
      <c r="B202" s="38" t="s">
        <v>149</v>
      </c>
      <c r="D202" s="29"/>
      <c r="E202" s="29"/>
      <c r="F202" s="29"/>
      <c r="G202" s="29"/>
      <c r="H202" s="29"/>
      <c r="I202" s="29"/>
      <c r="J202" s="29"/>
      <c r="K202" s="29"/>
      <c r="L202" s="30"/>
      <c r="M202" s="30"/>
      <c r="N202" s="30"/>
      <c r="O202" s="30"/>
      <c r="P202" s="30"/>
      <c r="Q202" s="30"/>
      <c r="R202" s="30"/>
      <c r="S202" s="29"/>
    </row>
    <row r="203" spans="1:19" s="31" customFormat="1" ht="19.5">
      <c r="A203" s="51"/>
      <c r="B203" s="51"/>
      <c r="C203" s="38"/>
      <c r="D203" s="29"/>
      <c r="E203" s="29"/>
      <c r="F203" s="29"/>
      <c r="G203" s="29"/>
      <c r="H203" s="29"/>
      <c r="I203" s="29"/>
      <c r="J203" s="29"/>
      <c r="K203" s="29"/>
      <c r="L203" s="30"/>
      <c r="M203" s="30"/>
      <c r="N203" s="30"/>
      <c r="O203" s="30"/>
      <c r="P203" s="30"/>
      <c r="Q203" s="30"/>
      <c r="R203" s="30"/>
      <c r="S203" s="29"/>
    </row>
    <row r="204" spans="1:19" s="31" customFormat="1" ht="19.5">
      <c r="A204" s="50"/>
      <c r="B204" s="50"/>
      <c r="C204" s="29"/>
      <c r="D204" s="29"/>
      <c r="E204" s="29"/>
      <c r="F204" s="29"/>
      <c r="G204" s="29"/>
      <c r="H204" s="29"/>
      <c r="I204" s="29"/>
      <c r="J204" s="29"/>
      <c r="K204" s="29"/>
      <c r="L204" s="30"/>
      <c r="M204" s="30"/>
      <c r="N204" s="30"/>
      <c r="O204" s="30"/>
      <c r="P204" s="30"/>
      <c r="Q204" s="30"/>
      <c r="R204" s="30"/>
      <c r="S204" s="29"/>
    </row>
    <row r="205" spans="1:19" s="31" customFormat="1" ht="19.5">
      <c r="A205" s="50">
        <v>16</v>
      </c>
      <c r="B205" s="28" t="s">
        <v>150</v>
      </c>
      <c r="D205" s="29"/>
      <c r="E205" s="29"/>
      <c r="F205" s="29"/>
      <c r="G205" s="29"/>
      <c r="H205" s="29"/>
      <c r="I205" s="29"/>
      <c r="J205" s="29"/>
      <c r="K205" s="29"/>
      <c r="L205" s="30"/>
      <c r="M205" s="30"/>
      <c r="N205" s="30"/>
      <c r="O205" s="30"/>
      <c r="P205" s="30"/>
      <c r="Q205" s="30"/>
      <c r="R205" s="30"/>
      <c r="S205" s="29"/>
    </row>
    <row r="206" spans="1:19" s="31" customFormat="1" ht="15.75" customHeight="1">
      <c r="A206" s="50"/>
      <c r="B206" s="50"/>
      <c r="C206" s="28"/>
      <c r="D206" s="29"/>
      <c r="E206" s="29"/>
      <c r="F206" s="29"/>
      <c r="G206" s="29"/>
      <c r="H206" s="29"/>
      <c r="I206" s="29"/>
      <c r="K206" s="34"/>
      <c r="L206" s="295" t="s">
        <v>179</v>
      </c>
      <c r="M206" s="296"/>
      <c r="N206" s="295" t="s">
        <v>163</v>
      </c>
      <c r="O206" s="30"/>
      <c r="P206" s="30"/>
      <c r="Q206" s="30"/>
      <c r="R206" s="30"/>
      <c r="S206" s="29"/>
    </row>
    <row r="207" spans="1:19" s="183" customFormat="1" ht="16.5">
      <c r="A207" s="196"/>
      <c r="B207" s="196"/>
      <c r="C207" s="240"/>
      <c r="D207" s="238"/>
      <c r="E207" s="241"/>
      <c r="F207" s="242"/>
      <c r="G207" s="198"/>
      <c r="I207" s="288"/>
      <c r="K207" s="293"/>
      <c r="L207" s="215" t="s">
        <v>254</v>
      </c>
      <c r="M207" s="268"/>
      <c r="N207" s="295" t="s">
        <v>254</v>
      </c>
      <c r="O207" s="198"/>
      <c r="P207" s="198"/>
      <c r="Q207" s="198"/>
      <c r="R207" s="198"/>
      <c r="S207" s="180"/>
    </row>
    <row r="208" spans="1:18" s="183" customFormat="1" ht="16.5">
      <c r="A208" s="196"/>
      <c r="B208" s="196"/>
      <c r="C208" s="238"/>
      <c r="D208" s="243"/>
      <c r="E208" s="244"/>
      <c r="F208" s="238"/>
      <c r="K208" s="202"/>
      <c r="L208" s="201">
        <v>39447</v>
      </c>
      <c r="M208" s="297"/>
      <c r="N208" s="201">
        <v>39447</v>
      </c>
      <c r="O208" s="202"/>
      <c r="P208" s="202"/>
      <c r="Q208" s="202"/>
      <c r="R208" s="202"/>
    </row>
    <row r="209" spans="1:18" s="183" customFormat="1" ht="16.5">
      <c r="A209" s="196"/>
      <c r="B209" s="196"/>
      <c r="C209" s="238"/>
      <c r="D209" s="243"/>
      <c r="E209" s="244"/>
      <c r="F209" s="238"/>
      <c r="K209" s="294"/>
      <c r="L209" s="204" t="s">
        <v>4</v>
      </c>
      <c r="M209" s="298"/>
      <c r="N209" s="207" t="s">
        <v>2</v>
      </c>
      <c r="O209" s="199"/>
      <c r="P209" s="199"/>
      <c r="Q209" s="199"/>
      <c r="R209" s="199"/>
    </row>
    <row r="210" spans="1:18" s="183" customFormat="1" ht="16.5">
      <c r="A210" s="196"/>
      <c r="B210" s="191" t="s">
        <v>175</v>
      </c>
      <c r="D210" s="238"/>
      <c r="E210" s="245"/>
      <c r="F210" s="239"/>
      <c r="I210" s="200"/>
      <c r="K210" s="208"/>
      <c r="L210" s="208"/>
      <c r="M210" s="200"/>
      <c r="N210" s="187"/>
      <c r="O210" s="200"/>
      <c r="P210" s="200"/>
      <c r="Q210" s="200"/>
      <c r="R210" s="200"/>
    </row>
    <row r="211" spans="1:18" s="183" customFormat="1" ht="16.5">
      <c r="A211" s="196"/>
      <c r="B211" s="188" t="s">
        <v>177</v>
      </c>
      <c r="D211" s="238"/>
      <c r="E211" s="245"/>
      <c r="F211" s="238"/>
      <c r="K211" s="208"/>
      <c r="L211" s="209">
        <f>-2727-910</f>
        <v>-3637</v>
      </c>
      <c r="M211" s="200"/>
      <c r="N211" s="209">
        <f>-7642-910</f>
        <v>-8552</v>
      </c>
      <c r="O211" s="200"/>
      <c r="P211" s="200"/>
      <c r="Q211" s="200"/>
      <c r="R211" s="200"/>
    </row>
    <row r="212" spans="1:18" s="183" customFormat="1" ht="16.5">
      <c r="A212" s="196"/>
      <c r="B212" s="188" t="s">
        <v>243</v>
      </c>
      <c r="D212" s="238"/>
      <c r="E212" s="245"/>
      <c r="F212" s="238"/>
      <c r="K212" s="208"/>
      <c r="L212" s="339">
        <v>988</v>
      </c>
      <c r="M212" s="200"/>
      <c r="N212" s="209">
        <v>988</v>
      </c>
      <c r="O212" s="200"/>
      <c r="P212" s="200"/>
      <c r="Q212" s="200"/>
      <c r="R212" s="200"/>
    </row>
    <row r="213" spans="1:18" s="183" customFormat="1" ht="16.5">
      <c r="A213" s="196"/>
      <c r="B213" s="188"/>
      <c r="D213" s="238"/>
      <c r="E213" s="245"/>
      <c r="F213" s="238"/>
      <c r="K213" s="209">
        <f>SUM(K211:K212)</f>
        <v>0</v>
      </c>
      <c r="L213" s="340">
        <f>SUM(L211:L212)</f>
        <v>-2649</v>
      </c>
      <c r="M213" s="340">
        <f>SUM(M211:M212)</f>
        <v>0</v>
      </c>
      <c r="N213" s="340">
        <f>SUM(N211:N212)</f>
        <v>-7564</v>
      </c>
      <c r="O213" s="200"/>
      <c r="P213" s="200"/>
      <c r="Q213" s="200"/>
      <c r="R213" s="200"/>
    </row>
    <row r="214" spans="1:18" s="183" customFormat="1" ht="19.5" customHeight="1">
      <c r="A214" s="196"/>
      <c r="B214" s="188"/>
      <c r="D214" s="238"/>
      <c r="E214" s="245"/>
      <c r="F214" s="238"/>
      <c r="K214" s="208"/>
      <c r="L214" s="209"/>
      <c r="M214" s="200"/>
      <c r="N214" s="209"/>
      <c r="O214" s="200"/>
      <c r="P214" s="200"/>
      <c r="Q214" s="200"/>
      <c r="R214" s="200"/>
    </row>
    <row r="215" spans="1:18" s="183" customFormat="1" ht="16.5">
      <c r="A215" s="196"/>
      <c r="B215" s="188" t="s">
        <v>176</v>
      </c>
      <c r="D215" s="238"/>
      <c r="E215" s="245"/>
      <c r="F215" s="238"/>
      <c r="K215" s="191"/>
      <c r="M215" s="191"/>
      <c r="O215" s="200"/>
      <c r="P215" s="200"/>
      <c r="Q215" s="200"/>
      <c r="R215" s="200"/>
    </row>
    <row r="216" spans="1:18" s="183" customFormat="1" ht="16.5">
      <c r="A216" s="196"/>
      <c r="B216" s="191" t="s">
        <v>177</v>
      </c>
      <c r="D216" s="238"/>
      <c r="E216" s="245"/>
      <c r="F216" s="238"/>
      <c r="K216" s="208"/>
      <c r="L216" s="209">
        <v>-648</v>
      </c>
      <c r="M216" s="200"/>
      <c r="N216" s="209">
        <f>+((BalanceSheet!H20-BalanceSheet!J20)+(-BalanceSheet!H48+BalanceSheet!J48))</f>
        <v>-2397</v>
      </c>
      <c r="O216" s="200"/>
      <c r="P216" s="200"/>
      <c r="Q216" s="200"/>
      <c r="R216" s="200"/>
    </row>
    <row r="217" spans="1:18" s="183" customFormat="1" ht="16.5">
      <c r="A217" s="196"/>
      <c r="B217" s="196"/>
      <c r="C217" s="237"/>
      <c r="D217" s="238"/>
      <c r="E217" s="245"/>
      <c r="F217" s="238"/>
      <c r="K217" s="208"/>
      <c r="L217" s="340"/>
      <c r="M217" s="341"/>
      <c r="N217" s="340"/>
      <c r="O217" s="200"/>
      <c r="P217" s="200"/>
      <c r="Q217" s="200"/>
      <c r="R217" s="200"/>
    </row>
    <row r="218" spans="1:23" s="183" customFormat="1" ht="17.25" thickBot="1">
      <c r="A218" s="196"/>
      <c r="B218" s="196"/>
      <c r="C218" s="237"/>
      <c r="D218" s="238"/>
      <c r="E218" s="245"/>
      <c r="F218" s="238"/>
      <c r="K218" s="208"/>
      <c r="L218" s="299">
        <f>SUM(L213:L216)</f>
        <v>-3297</v>
      </c>
      <c r="M218" s="342"/>
      <c r="N218" s="299">
        <f>SUM(N213:N216)</f>
        <v>-9961</v>
      </c>
      <c r="O218" s="200"/>
      <c r="P218" s="200"/>
      <c r="Q218" s="200"/>
      <c r="R218" s="200"/>
      <c r="U218" s="270"/>
      <c r="V218" s="270"/>
      <c r="W218" s="270"/>
    </row>
    <row r="219" spans="1:23" s="183" customFormat="1" ht="17.25" thickTop="1">
      <c r="A219" s="196"/>
      <c r="B219" s="196"/>
      <c r="C219" s="237"/>
      <c r="D219" s="238"/>
      <c r="E219" s="245"/>
      <c r="F219" s="238"/>
      <c r="K219" s="208"/>
      <c r="L219" s="209"/>
      <c r="M219" s="200"/>
      <c r="N219" s="209"/>
      <c r="O219" s="200"/>
      <c r="P219" s="200"/>
      <c r="Q219" s="200"/>
      <c r="R219" s="200"/>
      <c r="U219" s="270"/>
      <c r="V219" s="270"/>
      <c r="W219" s="270"/>
    </row>
    <row r="220" spans="1:23" s="183" customFormat="1" ht="19.5">
      <c r="A220" s="50">
        <v>16</v>
      </c>
      <c r="B220" s="28" t="s">
        <v>245</v>
      </c>
      <c r="C220" s="31"/>
      <c r="D220" s="238"/>
      <c r="E220" s="245"/>
      <c r="F220" s="238"/>
      <c r="K220" s="208"/>
      <c r="L220" s="209"/>
      <c r="M220" s="200"/>
      <c r="N220" s="209"/>
      <c r="O220" s="200"/>
      <c r="P220" s="200"/>
      <c r="Q220" s="200"/>
      <c r="R220" s="200"/>
      <c r="U220" s="270"/>
      <c r="V220" s="270"/>
      <c r="W220" s="270"/>
    </row>
    <row r="221" spans="1:18" s="31" customFormat="1" ht="19.5">
      <c r="A221" s="51"/>
      <c r="B221" s="51"/>
      <c r="C221" s="36"/>
      <c r="E221" s="68"/>
      <c r="F221" s="70"/>
      <c r="G221" s="41"/>
      <c r="H221" s="70"/>
      <c r="K221" s="69"/>
      <c r="L221" s="70"/>
      <c r="M221" s="41"/>
      <c r="N221" s="70"/>
      <c r="O221" s="41"/>
      <c r="P221" s="41"/>
      <c r="Q221" s="41"/>
      <c r="R221" s="41"/>
    </row>
    <row r="222" spans="1:18" s="31" customFormat="1" ht="19.5">
      <c r="A222" s="51"/>
      <c r="B222" s="51"/>
      <c r="C222" s="36"/>
      <c r="E222" s="68"/>
      <c r="F222" s="68"/>
      <c r="G222" s="68"/>
      <c r="H222" s="70"/>
      <c r="I222" s="41"/>
      <c r="J222" s="70"/>
      <c r="K222" s="69"/>
      <c r="L222" s="42"/>
      <c r="M222" s="41"/>
      <c r="N222" s="69"/>
      <c r="O222" s="41"/>
      <c r="P222" s="41"/>
      <c r="Q222" s="41"/>
      <c r="R222" s="41"/>
    </row>
    <row r="223" spans="1:19" s="31" customFormat="1" ht="19.5">
      <c r="A223" s="51"/>
      <c r="B223" s="51"/>
      <c r="C223" s="29"/>
      <c r="D223" s="29"/>
      <c r="E223" s="29"/>
      <c r="F223" s="29"/>
      <c r="G223" s="29"/>
      <c r="H223" s="29"/>
      <c r="I223" s="29"/>
      <c r="J223" s="29"/>
      <c r="K223" s="29"/>
      <c r="L223" s="30"/>
      <c r="M223" s="30"/>
      <c r="N223" s="30"/>
      <c r="O223" s="30"/>
      <c r="P223" s="30"/>
      <c r="Q223" s="30"/>
      <c r="R223" s="30"/>
      <c r="S223" s="29"/>
    </row>
    <row r="224" spans="1:19" s="31" customFormat="1" ht="19.5">
      <c r="A224" s="51"/>
      <c r="B224" s="51"/>
      <c r="C224" s="29"/>
      <c r="D224" s="29"/>
      <c r="E224" s="29"/>
      <c r="F224" s="29"/>
      <c r="G224" s="29"/>
      <c r="H224" s="29"/>
      <c r="I224" s="29"/>
      <c r="J224" s="29"/>
      <c r="K224" s="29"/>
      <c r="L224" s="30"/>
      <c r="M224" s="30"/>
      <c r="N224" s="30"/>
      <c r="O224" s="30"/>
      <c r="P224" s="30"/>
      <c r="Q224" s="30"/>
      <c r="R224" s="30"/>
      <c r="S224" s="29"/>
    </row>
    <row r="225" spans="1:19" s="31" customFormat="1" ht="19.5">
      <c r="A225" s="51"/>
      <c r="B225" s="51"/>
      <c r="C225" s="29"/>
      <c r="D225" s="29"/>
      <c r="E225" s="29"/>
      <c r="F225" s="29"/>
      <c r="G225" s="29"/>
      <c r="H225" s="29"/>
      <c r="I225" s="29"/>
      <c r="J225" s="29"/>
      <c r="K225" s="29"/>
      <c r="L225" s="30"/>
      <c r="M225" s="30"/>
      <c r="N225" s="30"/>
      <c r="O225" s="30"/>
      <c r="P225" s="30"/>
      <c r="Q225" s="30"/>
      <c r="R225" s="30"/>
      <c r="S225" s="29"/>
    </row>
    <row r="226" spans="1:19" s="31" customFormat="1" ht="19.5">
      <c r="A226" s="51"/>
      <c r="B226" s="51"/>
      <c r="C226" s="29"/>
      <c r="D226" s="29"/>
      <c r="E226" s="29"/>
      <c r="F226" s="29"/>
      <c r="G226" s="29"/>
      <c r="H226" s="29"/>
      <c r="I226" s="29"/>
      <c r="J226" s="29"/>
      <c r="K226" s="29"/>
      <c r="L226" s="30"/>
      <c r="M226" s="30"/>
      <c r="N226" s="30"/>
      <c r="O226" s="30"/>
      <c r="P226" s="30"/>
      <c r="Q226" s="30"/>
      <c r="R226" s="30"/>
      <c r="S226" s="29"/>
    </row>
    <row r="227" spans="1:19" s="31" customFormat="1" ht="19.5">
      <c r="A227" s="50">
        <v>17</v>
      </c>
      <c r="B227" s="28" t="s">
        <v>151</v>
      </c>
      <c r="D227" s="29"/>
      <c r="E227" s="29"/>
      <c r="F227" s="29"/>
      <c r="G227" s="29"/>
      <c r="H227" s="29"/>
      <c r="I227" s="29"/>
      <c r="J227" s="29"/>
      <c r="K227" s="29"/>
      <c r="L227" s="30"/>
      <c r="M227" s="30"/>
      <c r="N227" s="30"/>
      <c r="O227" s="30"/>
      <c r="P227" s="30"/>
      <c r="Q227" s="30"/>
      <c r="R227" s="30"/>
      <c r="S227" s="29"/>
    </row>
    <row r="228" spans="1:19" s="31" customFormat="1" ht="19.5">
      <c r="A228" s="50"/>
      <c r="B228" s="28"/>
      <c r="D228" s="29"/>
      <c r="E228" s="29"/>
      <c r="F228" s="29"/>
      <c r="G228" s="29"/>
      <c r="H228" s="29"/>
      <c r="I228" s="29"/>
      <c r="J228" s="29"/>
      <c r="K228" s="29"/>
      <c r="L228" s="30"/>
      <c r="M228" s="30"/>
      <c r="N228" s="30"/>
      <c r="O228" s="30"/>
      <c r="P228" s="30"/>
      <c r="Q228" s="30"/>
      <c r="R228" s="30"/>
      <c r="S228" s="29"/>
    </row>
    <row r="229" spans="1:19" s="31" customFormat="1" ht="19.5">
      <c r="A229" s="50"/>
      <c r="B229" s="28"/>
      <c r="D229" s="29"/>
      <c r="E229" s="29"/>
      <c r="F229" s="29"/>
      <c r="G229" s="29"/>
      <c r="H229" s="29"/>
      <c r="I229" s="29"/>
      <c r="J229" s="29"/>
      <c r="K229" s="29"/>
      <c r="L229" s="30"/>
      <c r="M229" s="30"/>
      <c r="N229" s="30"/>
      <c r="O229" s="30"/>
      <c r="P229" s="30"/>
      <c r="Q229" s="30"/>
      <c r="R229" s="30"/>
      <c r="S229" s="29"/>
    </row>
    <row r="230" spans="1:19" s="31" customFormat="1" ht="19.5">
      <c r="A230" s="50"/>
      <c r="B230" s="28"/>
      <c r="D230" s="29"/>
      <c r="E230" s="29"/>
      <c r="F230" s="29"/>
      <c r="G230" s="29"/>
      <c r="H230" s="29"/>
      <c r="I230" s="29"/>
      <c r="J230" s="29"/>
      <c r="K230" s="29"/>
      <c r="L230" s="30"/>
      <c r="M230" s="30"/>
      <c r="N230" s="30"/>
      <c r="O230" s="30"/>
      <c r="P230" s="30"/>
      <c r="Q230" s="30"/>
      <c r="R230" s="30"/>
      <c r="S230" s="29"/>
    </row>
    <row r="231" spans="1:19" s="31" customFormat="1" ht="19.5">
      <c r="A231" s="50"/>
      <c r="B231" s="50"/>
      <c r="C231" s="28"/>
      <c r="D231" s="29"/>
      <c r="E231" s="29"/>
      <c r="F231" s="29"/>
      <c r="G231" s="29"/>
      <c r="H231" s="29"/>
      <c r="I231" s="29"/>
      <c r="J231" s="29"/>
      <c r="K231" s="29"/>
      <c r="L231" s="30"/>
      <c r="M231" s="30"/>
      <c r="N231" s="30"/>
      <c r="O231" s="30"/>
      <c r="P231" s="30"/>
      <c r="Q231" s="30"/>
      <c r="R231" s="30"/>
      <c r="S231" s="29"/>
    </row>
    <row r="232" spans="1:19" s="31" customFormat="1" ht="19.5">
      <c r="A232" s="51"/>
      <c r="B232" s="51"/>
      <c r="C232" s="38"/>
      <c r="D232" s="38"/>
      <c r="E232" s="38"/>
      <c r="F232" s="38"/>
      <c r="G232" s="38"/>
      <c r="H232" s="42"/>
      <c r="I232" s="41"/>
      <c r="J232" s="42"/>
      <c r="K232" s="42"/>
      <c r="L232" s="42"/>
      <c r="M232" s="41"/>
      <c r="N232" s="41"/>
      <c r="O232" s="41"/>
      <c r="P232" s="41"/>
      <c r="Q232" s="41"/>
      <c r="R232" s="41"/>
      <c r="S232" s="42"/>
    </row>
    <row r="233" spans="1:19" s="31" customFormat="1" ht="19.5">
      <c r="A233" s="50">
        <v>18</v>
      </c>
      <c r="B233" s="28" t="s">
        <v>152</v>
      </c>
      <c r="D233" s="29"/>
      <c r="E233" s="29"/>
      <c r="F233" s="29"/>
      <c r="G233" s="29"/>
      <c r="H233" s="29"/>
      <c r="I233" s="29"/>
      <c r="J233" s="29"/>
      <c r="K233" s="29"/>
      <c r="L233" s="30"/>
      <c r="M233" s="30"/>
      <c r="N233" s="30"/>
      <c r="O233" s="30"/>
      <c r="P233" s="30"/>
      <c r="Q233" s="30"/>
      <c r="R233" s="30"/>
      <c r="S233" s="29"/>
    </row>
    <row r="234" spans="1:19" s="31" customFormat="1" ht="19.5">
      <c r="A234" s="50"/>
      <c r="B234" s="50"/>
      <c r="C234" s="28"/>
      <c r="D234" s="29"/>
      <c r="E234" s="29"/>
      <c r="F234" s="29"/>
      <c r="G234" s="29"/>
      <c r="H234" s="29"/>
      <c r="I234" s="29"/>
      <c r="J234" s="29"/>
      <c r="K234" s="29"/>
      <c r="L234" s="30"/>
      <c r="M234" s="30"/>
      <c r="N234" s="30"/>
      <c r="O234" s="30"/>
      <c r="P234" s="30"/>
      <c r="Q234" s="30"/>
      <c r="R234" s="30"/>
      <c r="S234" s="29"/>
    </row>
    <row r="235" spans="1:19" s="31" customFormat="1" ht="19.5">
      <c r="A235" s="51"/>
      <c r="B235" s="51" t="s">
        <v>178</v>
      </c>
      <c r="C235" s="71"/>
      <c r="D235" s="71"/>
      <c r="E235" s="71"/>
      <c r="F235" s="71"/>
      <c r="G235" s="71"/>
      <c r="H235" s="71"/>
      <c r="I235" s="71"/>
      <c r="J235" s="71"/>
      <c r="K235" s="71"/>
      <c r="L235" s="71"/>
      <c r="M235" s="71"/>
      <c r="N235" s="71"/>
      <c r="O235" s="71"/>
      <c r="P235" s="71"/>
      <c r="Q235" s="71"/>
      <c r="R235" s="71"/>
      <c r="S235" s="71"/>
    </row>
    <row r="236" spans="1:19" s="31" customFormat="1" ht="19.5">
      <c r="A236" s="51"/>
      <c r="B236" s="51"/>
      <c r="C236" s="72"/>
      <c r="D236" s="72"/>
      <c r="E236" s="72"/>
      <c r="F236" s="72"/>
      <c r="G236" s="72"/>
      <c r="H236" s="72"/>
      <c r="I236" s="72"/>
      <c r="J236" s="72"/>
      <c r="K236" s="72"/>
      <c r="L236" s="72"/>
      <c r="M236" s="72"/>
      <c r="N236" s="72"/>
      <c r="O236" s="72"/>
      <c r="P236" s="72"/>
      <c r="Q236" s="72"/>
      <c r="R236" s="72"/>
      <c r="S236" s="72"/>
    </row>
    <row r="237" spans="1:19" s="183" customFormat="1" ht="19.5" customHeight="1">
      <c r="A237" s="210"/>
      <c r="B237" s="210"/>
      <c r="C237" s="211"/>
      <c r="D237" s="211"/>
      <c r="E237" s="211"/>
      <c r="G237" s="246"/>
      <c r="H237" s="457" t="s">
        <v>179</v>
      </c>
      <c r="I237" s="457"/>
      <c r="J237" s="457"/>
      <c r="K237" s="456" t="s">
        <v>228</v>
      </c>
      <c r="L237" s="456"/>
      <c r="M237" s="456"/>
      <c r="N237" s="456"/>
      <c r="O237" s="211"/>
      <c r="P237" s="211"/>
      <c r="Q237" s="211"/>
      <c r="R237" s="211"/>
      <c r="S237" s="211"/>
    </row>
    <row r="238" spans="1:19" s="183" customFormat="1" ht="19.5" customHeight="1">
      <c r="A238" s="210"/>
      <c r="B238" s="210"/>
      <c r="C238" s="211"/>
      <c r="D238" s="211"/>
      <c r="E238" s="211"/>
      <c r="G238" s="246"/>
      <c r="H238" s="457" t="s">
        <v>37</v>
      </c>
      <c r="I238" s="457"/>
      <c r="J238" s="457"/>
      <c r="K238" s="247"/>
      <c r="L238" s="457" t="s">
        <v>209</v>
      </c>
      <c r="M238" s="457"/>
      <c r="N238" s="457"/>
      <c r="O238" s="211"/>
      <c r="P238" s="211"/>
      <c r="Q238" s="211"/>
      <c r="R238" s="211"/>
      <c r="S238" s="211"/>
    </row>
    <row r="239" spans="1:19" s="183" customFormat="1" ht="23.25" customHeight="1">
      <c r="A239" s="210"/>
      <c r="B239" s="210"/>
      <c r="C239" s="211"/>
      <c r="D239" s="211"/>
      <c r="E239" s="211"/>
      <c r="H239" s="201">
        <v>39447</v>
      </c>
      <c r="I239" s="202"/>
      <c r="J239" s="203" t="s">
        <v>235</v>
      </c>
      <c r="K239" s="199"/>
      <c r="L239" s="201">
        <v>39447</v>
      </c>
      <c r="M239" s="202"/>
      <c r="N239" s="203" t="s">
        <v>235</v>
      </c>
      <c r="O239" s="211"/>
      <c r="P239" s="211"/>
      <c r="Q239" s="211"/>
      <c r="R239" s="211"/>
      <c r="S239" s="211"/>
    </row>
    <row r="240" spans="1:19" s="183" customFormat="1" ht="16.5">
      <c r="A240" s="210"/>
      <c r="B240" s="210"/>
      <c r="C240" s="248"/>
      <c r="D240" s="211"/>
      <c r="E240" s="211"/>
      <c r="G240" s="458" t="s">
        <v>4</v>
      </c>
      <c r="H240" s="458"/>
      <c r="I240" s="205"/>
      <c r="J240" s="204" t="s">
        <v>2</v>
      </c>
      <c r="K240" s="205"/>
      <c r="L240" s="207" t="s">
        <v>2</v>
      </c>
      <c r="M240" s="205"/>
      <c r="N240" s="207" t="s">
        <v>4</v>
      </c>
      <c r="O240" s="211"/>
      <c r="P240" s="211"/>
      <c r="Q240" s="211"/>
      <c r="R240" s="211"/>
      <c r="S240" s="211"/>
    </row>
    <row r="241" spans="1:19" s="183" customFormat="1" ht="16.5">
      <c r="A241" s="210"/>
      <c r="B241" s="210"/>
      <c r="C241" s="461" t="s">
        <v>246</v>
      </c>
      <c r="D241" s="461"/>
      <c r="E241" s="211"/>
      <c r="G241" s="249"/>
      <c r="H241" s="249"/>
      <c r="I241" s="211"/>
      <c r="J241" s="249"/>
      <c r="K241" s="249"/>
      <c r="L241" s="249"/>
      <c r="M241" s="211"/>
      <c r="N241" s="211"/>
      <c r="O241" s="211"/>
      <c r="P241" s="211"/>
      <c r="Q241" s="211"/>
      <c r="R241" s="211"/>
      <c r="S241" s="211"/>
    </row>
    <row r="242" spans="1:19" s="183" customFormat="1" ht="16.5">
      <c r="A242" s="210"/>
      <c r="B242" s="210"/>
      <c r="C242" s="461" t="s">
        <v>247</v>
      </c>
      <c r="D242" s="461"/>
      <c r="E242" s="211"/>
      <c r="G242" s="249"/>
      <c r="H242" s="249"/>
      <c r="I242" s="211"/>
      <c r="J242" s="249"/>
      <c r="K242" s="249"/>
      <c r="L242" s="249"/>
      <c r="M242" s="211"/>
      <c r="N242" s="211"/>
      <c r="O242" s="211"/>
      <c r="P242" s="211"/>
      <c r="Q242" s="211"/>
      <c r="R242" s="211"/>
      <c r="S242" s="211"/>
    </row>
    <row r="243" spans="1:19" s="183" customFormat="1" ht="16.5">
      <c r="A243" s="210"/>
      <c r="B243" s="210"/>
      <c r="C243" s="183" t="s">
        <v>210</v>
      </c>
      <c r="D243" s="248"/>
      <c r="E243" s="211"/>
      <c r="G243" s="212"/>
      <c r="H243" s="212">
        <v>0</v>
      </c>
      <c r="I243" s="212"/>
      <c r="J243" s="212">
        <v>0</v>
      </c>
      <c r="K243" s="212"/>
      <c r="L243" s="212">
        <v>0</v>
      </c>
      <c r="M243" s="212"/>
      <c r="N243" s="212">
        <v>0</v>
      </c>
      <c r="O243" s="211"/>
      <c r="P243" s="211"/>
      <c r="Q243" s="211"/>
      <c r="R243" s="211"/>
      <c r="S243" s="211"/>
    </row>
    <row r="244" spans="1:19" s="183" customFormat="1" ht="16.5">
      <c r="A244" s="210"/>
      <c r="B244" s="210"/>
      <c r="C244" s="183" t="s">
        <v>211</v>
      </c>
      <c r="D244" s="248"/>
      <c r="E244" s="211"/>
      <c r="G244" s="212"/>
      <c r="H244" s="212">
        <v>0</v>
      </c>
      <c r="I244" s="212"/>
      <c r="J244" s="212">
        <v>0</v>
      </c>
      <c r="K244" s="212"/>
      <c r="L244" s="212">
        <v>843</v>
      </c>
      <c r="M244" s="212"/>
      <c r="N244" s="212">
        <v>0</v>
      </c>
      <c r="O244" s="211"/>
      <c r="P244" s="211"/>
      <c r="Q244" s="211"/>
      <c r="R244" s="211"/>
      <c r="S244" s="211"/>
    </row>
    <row r="245" spans="1:19" s="183" customFormat="1" ht="17.25" thickBot="1">
      <c r="A245" s="210"/>
      <c r="B245" s="210"/>
      <c r="C245" s="183" t="s">
        <v>224</v>
      </c>
      <c r="D245" s="247"/>
      <c r="E245" s="211"/>
      <c r="G245" s="250"/>
      <c r="H245" s="292">
        <v>0</v>
      </c>
      <c r="I245" s="300"/>
      <c r="J245" s="292">
        <v>0</v>
      </c>
      <c r="K245" s="301"/>
      <c r="L245" s="292">
        <v>372</v>
      </c>
      <c r="M245" s="300"/>
      <c r="N245" s="292">
        <v>0</v>
      </c>
      <c r="O245" s="199"/>
      <c r="P245" s="199"/>
      <c r="Q245" s="199"/>
      <c r="R245" s="199"/>
      <c r="S245" s="213"/>
    </row>
    <row r="246" spans="1:19" s="31" customFormat="1" ht="20.25" thickTop="1">
      <c r="A246" s="50"/>
      <c r="B246" s="50"/>
      <c r="C246" s="72"/>
      <c r="D246" s="72"/>
      <c r="E246" s="72"/>
      <c r="F246" s="72"/>
      <c r="G246" s="72"/>
      <c r="H246" s="74"/>
      <c r="I246" s="67"/>
      <c r="J246" s="74"/>
      <c r="K246" s="64"/>
      <c r="L246" s="74"/>
      <c r="M246" s="67"/>
      <c r="N246" s="67"/>
      <c r="O246" s="67"/>
      <c r="P246" s="67"/>
      <c r="Q246" s="67"/>
      <c r="R246" s="67"/>
      <c r="S246" s="74"/>
    </row>
    <row r="247" spans="1:19" s="31" customFormat="1" ht="19.5">
      <c r="A247" s="51"/>
      <c r="B247" s="31" t="s">
        <v>180</v>
      </c>
      <c r="D247" s="72"/>
      <c r="E247" s="72"/>
      <c r="F247" s="72"/>
      <c r="G247" s="72"/>
      <c r="H247" s="74"/>
      <c r="I247" s="67"/>
      <c r="J247" s="74"/>
      <c r="K247" s="64"/>
      <c r="L247" s="74"/>
      <c r="M247" s="67"/>
      <c r="N247" s="67"/>
      <c r="O247" s="67"/>
      <c r="P247" s="67"/>
      <c r="Q247" s="67"/>
      <c r="R247" s="67"/>
      <c r="S247" s="74"/>
    </row>
    <row r="248" spans="1:19" s="31" customFormat="1" ht="19.5">
      <c r="A248" s="51"/>
      <c r="B248" s="51"/>
      <c r="D248" s="72"/>
      <c r="E248" s="72"/>
      <c r="F248" s="72"/>
      <c r="G248" s="72"/>
      <c r="H248" s="74"/>
      <c r="I248" s="67"/>
      <c r="J248" s="74"/>
      <c r="K248" s="64"/>
      <c r="L248" s="74"/>
      <c r="M248" s="67"/>
      <c r="N248" s="67"/>
      <c r="O248" s="67"/>
      <c r="P248" s="67"/>
      <c r="Q248" s="67"/>
      <c r="R248" s="67"/>
      <c r="S248" s="74"/>
    </row>
    <row r="249" spans="1:19" s="183" customFormat="1" ht="16.5">
      <c r="A249" s="210"/>
      <c r="B249" s="210"/>
      <c r="C249" s="211"/>
      <c r="D249" s="211"/>
      <c r="E249" s="211"/>
      <c r="F249" s="211"/>
      <c r="G249" s="211"/>
      <c r="H249" s="213"/>
      <c r="I249" s="199"/>
      <c r="J249" s="213"/>
      <c r="K249" s="214"/>
      <c r="L249" s="213"/>
      <c r="M249" s="199"/>
      <c r="N249" s="215" t="s">
        <v>163</v>
      </c>
      <c r="O249" s="199"/>
      <c r="P249" s="199"/>
      <c r="Q249" s="199"/>
      <c r="R249" s="199"/>
      <c r="S249" s="213"/>
    </row>
    <row r="250" spans="1:21" s="183" customFormat="1" ht="16.5">
      <c r="A250" s="210"/>
      <c r="B250" s="210"/>
      <c r="E250" s="211"/>
      <c r="F250" s="211"/>
      <c r="G250" s="211"/>
      <c r="H250" s="213"/>
      <c r="I250" s="199"/>
      <c r="J250" s="213"/>
      <c r="K250" s="214"/>
      <c r="L250" s="455" t="s">
        <v>227</v>
      </c>
      <c r="M250" s="455"/>
      <c r="N250" s="455"/>
      <c r="O250" s="217"/>
      <c r="P250" s="217"/>
      <c r="Q250" s="217"/>
      <c r="R250" s="217"/>
      <c r="S250" s="217"/>
      <c r="T250" s="216"/>
      <c r="U250" s="217"/>
    </row>
    <row r="251" spans="1:19" s="183" customFormat="1" ht="16.5">
      <c r="A251" s="210"/>
      <c r="B251" s="210"/>
      <c r="E251" s="211"/>
      <c r="F251" s="211"/>
      <c r="G251" s="211"/>
      <c r="H251" s="213"/>
      <c r="I251" s="199"/>
      <c r="J251" s="213"/>
      <c r="K251" s="214"/>
      <c r="L251" s="217"/>
      <c r="M251" s="199"/>
      <c r="N251" s="215" t="s">
        <v>4</v>
      </c>
      <c r="O251" s="199"/>
      <c r="P251" s="199"/>
      <c r="Q251" s="199"/>
      <c r="R251" s="199"/>
      <c r="S251" s="218"/>
    </row>
    <row r="252" spans="1:19" s="183" customFormat="1" ht="16.5">
      <c r="A252" s="210"/>
      <c r="B252" s="210"/>
      <c r="C252" s="183" t="s">
        <v>248</v>
      </c>
      <c r="E252" s="211"/>
      <c r="F252" s="211"/>
      <c r="G252" s="211"/>
      <c r="H252" s="211"/>
      <c r="I252" s="211"/>
      <c r="J252" s="211"/>
      <c r="K252" s="211"/>
      <c r="L252" s="219"/>
      <c r="M252" s="211"/>
      <c r="N252" s="211"/>
      <c r="O252" s="211"/>
      <c r="P252" s="211"/>
      <c r="Q252" s="211"/>
      <c r="R252" s="211"/>
      <c r="S252" s="211"/>
    </row>
    <row r="253" spans="1:19" s="183" customFormat="1" ht="16.5">
      <c r="A253" s="210"/>
      <c r="B253" s="210"/>
      <c r="C253" s="183" t="s">
        <v>249</v>
      </c>
      <c r="E253" s="211"/>
      <c r="F253" s="211"/>
      <c r="G253" s="211"/>
      <c r="H253" s="211"/>
      <c r="I253" s="211"/>
      <c r="J253" s="211"/>
      <c r="K253" s="211"/>
      <c r="L253" s="219"/>
      <c r="M253" s="211"/>
      <c r="N253" s="212">
        <v>35063</v>
      </c>
      <c r="O253" s="211"/>
      <c r="P253" s="211"/>
      <c r="Q253" s="211"/>
      <c r="R253" s="211"/>
      <c r="S253" s="211"/>
    </row>
    <row r="254" spans="1:19" s="183" customFormat="1" ht="16.5">
      <c r="A254" s="210"/>
      <c r="B254" s="210"/>
      <c r="C254" s="183" t="s">
        <v>250</v>
      </c>
      <c r="E254" s="211"/>
      <c r="F254" s="211"/>
      <c r="G254" s="211"/>
      <c r="H254" s="211"/>
      <c r="I254" s="211"/>
      <c r="J254" s="211"/>
      <c r="K254" s="211"/>
      <c r="L254" s="219"/>
      <c r="M254" s="211"/>
      <c r="N254" s="212">
        <v>31557</v>
      </c>
      <c r="O254" s="211"/>
      <c r="P254" s="211"/>
      <c r="Q254" s="211"/>
      <c r="R254" s="211"/>
      <c r="S254" s="211"/>
    </row>
    <row r="255" spans="1:19" s="183" customFormat="1" ht="17.25" thickBot="1">
      <c r="A255" s="210"/>
      <c r="B255" s="210"/>
      <c r="C255" s="183" t="s">
        <v>251</v>
      </c>
      <c r="E255" s="211"/>
      <c r="F255" s="211"/>
      <c r="G255" s="211"/>
      <c r="H255" s="211"/>
      <c r="I255" s="211"/>
      <c r="J255" s="211"/>
      <c r="K255" s="211"/>
      <c r="L255" s="219"/>
      <c r="M255" s="211"/>
      <c r="N255" s="292">
        <v>31557</v>
      </c>
      <c r="O255" s="211"/>
      <c r="P255" s="211"/>
      <c r="Q255" s="211"/>
      <c r="R255" s="211"/>
      <c r="S255" s="211"/>
    </row>
    <row r="256" spans="1:19" s="183" customFormat="1" ht="17.25" thickTop="1">
      <c r="A256" s="210"/>
      <c r="B256" s="210"/>
      <c r="E256" s="211"/>
      <c r="F256" s="211"/>
      <c r="G256" s="211"/>
      <c r="H256" s="211"/>
      <c r="I256" s="211"/>
      <c r="J256" s="211"/>
      <c r="K256" s="211"/>
      <c r="L256" s="219"/>
      <c r="M256" s="211"/>
      <c r="N256" s="212"/>
      <c r="O256" s="211"/>
      <c r="P256" s="211"/>
      <c r="Q256" s="211"/>
      <c r="R256" s="211"/>
      <c r="S256" s="211"/>
    </row>
    <row r="257" spans="1:19" s="183" customFormat="1" ht="16.5">
      <c r="A257" s="210"/>
      <c r="B257" s="210"/>
      <c r="E257" s="211"/>
      <c r="F257" s="211"/>
      <c r="G257" s="211"/>
      <c r="H257" s="211"/>
      <c r="I257" s="211"/>
      <c r="J257" s="211"/>
      <c r="K257" s="211"/>
      <c r="L257" s="219"/>
      <c r="M257" s="211"/>
      <c r="N257" s="212"/>
      <c r="O257" s="211"/>
      <c r="P257" s="211"/>
      <c r="Q257" s="211"/>
      <c r="R257" s="211"/>
      <c r="S257" s="211"/>
    </row>
    <row r="258" spans="1:19" s="183" customFormat="1" ht="19.5">
      <c r="A258" s="50">
        <v>18</v>
      </c>
      <c r="B258" s="28" t="s">
        <v>253</v>
      </c>
      <c r="C258" s="31"/>
      <c r="E258" s="211"/>
      <c r="F258" s="211"/>
      <c r="G258" s="211"/>
      <c r="H258" s="211"/>
      <c r="I258" s="211"/>
      <c r="J258" s="211"/>
      <c r="K258" s="211"/>
      <c r="L258" s="219"/>
      <c r="M258" s="211"/>
      <c r="N258" s="212"/>
      <c r="O258" s="211"/>
      <c r="P258" s="211"/>
      <c r="Q258" s="211"/>
      <c r="R258" s="211"/>
      <c r="S258" s="211"/>
    </row>
    <row r="259" spans="1:19" s="183" customFormat="1" ht="16.5">
      <c r="A259" s="210"/>
      <c r="B259" s="210"/>
      <c r="E259" s="211"/>
      <c r="F259" s="211"/>
      <c r="G259" s="211"/>
      <c r="H259" s="211"/>
      <c r="I259" s="211"/>
      <c r="J259" s="211"/>
      <c r="K259" s="211"/>
      <c r="L259" s="219"/>
      <c r="M259" s="211"/>
      <c r="N259" s="212"/>
      <c r="O259" s="211"/>
      <c r="P259" s="211"/>
      <c r="Q259" s="211"/>
      <c r="R259" s="211"/>
      <c r="S259" s="211"/>
    </row>
    <row r="260" spans="1:19" s="31" customFormat="1" ht="19.5">
      <c r="A260" s="50"/>
      <c r="B260" s="72" t="s">
        <v>181</v>
      </c>
      <c r="E260" s="72"/>
      <c r="F260" s="72"/>
      <c r="G260" s="72"/>
      <c r="H260" s="72"/>
      <c r="I260" s="72"/>
      <c r="J260" s="72"/>
      <c r="K260" s="72"/>
      <c r="L260" s="75"/>
      <c r="M260" s="72"/>
      <c r="N260" s="72"/>
      <c r="O260" s="72"/>
      <c r="P260" s="72"/>
      <c r="Q260" s="72"/>
      <c r="R260" s="72"/>
      <c r="S260" s="72"/>
    </row>
    <row r="261" spans="1:19" s="31" customFormat="1" ht="19.5">
      <c r="A261" s="50"/>
      <c r="B261" s="50"/>
      <c r="C261" s="72"/>
      <c r="E261" s="72"/>
      <c r="F261" s="72"/>
      <c r="G261" s="72"/>
      <c r="H261" s="72"/>
      <c r="I261" s="72"/>
      <c r="J261" s="72"/>
      <c r="K261" s="72"/>
      <c r="L261" s="75"/>
      <c r="M261" s="72"/>
      <c r="N261" s="72"/>
      <c r="O261" s="72"/>
      <c r="P261" s="72"/>
      <c r="Q261" s="72"/>
      <c r="R261" s="72"/>
      <c r="S261" s="72"/>
    </row>
    <row r="262" spans="1:19" s="183" customFormat="1" ht="16.5">
      <c r="A262" s="210"/>
      <c r="B262" s="210"/>
      <c r="C262" s="211"/>
      <c r="E262" s="211"/>
      <c r="F262" s="211"/>
      <c r="G262" s="211"/>
      <c r="H262" s="211"/>
      <c r="I262" s="211"/>
      <c r="J262" s="211"/>
      <c r="K262" s="211"/>
      <c r="L262" s="213"/>
      <c r="M262" s="199"/>
      <c r="N262" s="215" t="s">
        <v>163</v>
      </c>
      <c r="O262" s="211"/>
      <c r="P262" s="211"/>
      <c r="Q262" s="211"/>
      <c r="R262" s="211"/>
      <c r="S262" s="211"/>
    </row>
    <row r="263" spans="1:19" s="183" customFormat="1" ht="16.5">
      <c r="A263" s="210"/>
      <c r="B263" s="210"/>
      <c r="C263" s="211"/>
      <c r="E263" s="211"/>
      <c r="F263" s="211"/>
      <c r="G263" s="211"/>
      <c r="H263" s="211"/>
      <c r="I263" s="211"/>
      <c r="J263" s="211"/>
      <c r="K263" s="211"/>
      <c r="L263" s="455" t="s">
        <v>227</v>
      </c>
      <c r="M263" s="455"/>
      <c r="N263" s="455"/>
      <c r="O263" s="211"/>
      <c r="P263" s="211"/>
      <c r="Q263" s="211"/>
      <c r="R263" s="211"/>
      <c r="S263" s="211"/>
    </row>
    <row r="264" spans="1:19" s="183" customFormat="1" ht="16.5">
      <c r="A264" s="210"/>
      <c r="B264" s="210"/>
      <c r="C264" s="211"/>
      <c r="E264" s="211"/>
      <c r="F264" s="211"/>
      <c r="G264" s="211"/>
      <c r="H264" s="211"/>
      <c r="I264" s="211"/>
      <c r="J264" s="211"/>
      <c r="K264" s="211"/>
      <c r="L264" s="217"/>
      <c r="M264" s="199"/>
      <c r="N264" s="215" t="s">
        <v>4</v>
      </c>
      <c r="O264" s="211"/>
      <c r="P264" s="211"/>
      <c r="Q264" s="211"/>
      <c r="R264" s="211"/>
      <c r="S264" s="211"/>
    </row>
    <row r="265" spans="1:19" s="183" customFormat="1" ht="16.5" customHeight="1">
      <c r="A265" s="210"/>
      <c r="B265" s="210"/>
      <c r="C265" s="462" t="s">
        <v>252</v>
      </c>
      <c r="D265" s="462"/>
      <c r="E265" s="462"/>
      <c r="F265" s="462"/>
      <c r="G265" s="462"/>
      <c r="H265" s="462"/>
      <c r="I265" s="211"/>
      <c r="J265" s="211"/>
      <c r="K265" s="211"/>
      <c r="L265" s="219"/>
      <c r="M265" s="211"/>
      <c r="N265" s="211"/>
      <c r="O265" s="211"/>
      <c r="P265" s="211"/>
      <c r="Q265" s="211"/>
      <c r="R265" s="211"/>
      <c r="S265" s="211"/>
    </row>
    <row r="266" spans="1:19" s="183" customFormat="1" ht="16.5">
      <c r="A266" s="210"/>
      <c r="B266" s="210"/>
      <c r="C266" s="183" t="s">
        <v>249</v>
      </c>
      <c r="E266" s="211"/>
      <c r="F266" s="211"/>
      <c r="G266" s="211"/>
      <c r="H266" s="211"/>
      <c r="I266" s="211"/>
      <c r="J266" s="211"/>
      <c r="K266" s="211"/>
      <c r="L266" s="219"/>
      <c r="M266" s="211"/>
      <c r="N266" s="212">
        <v>29</v>
      </c>
      <c r="O266" s="211"/>
      <c r="P266" s="211"/>
      <c r="Q266" s="211"/>
      <c r="R266" s="211"/>
      <c r="S266" s="211"/>
    </row>
    <row r="267" spans="1:19" s="183" customFormat="1" ht="16.5">
      <c r="A267" s="210"/>
      <c r="B267" s="210"/>
      <c r="C267" s="183" t="s">
        <v>250</v>
      </c>
      <c r="E267" s="211"/>
      <c r="F267" s="211"/>
      <c r="G267" s="211"/>
      <c r="H267" s="211"/>
      <c r="I267" s="211"/>
      <c r="J267" s="211"/>
      <c r="K267" s="211"/>
      <c r="L267" s="219"/>
      <c r="M267" s="211"/>
      <c r="N267" s="212">
        <v>29</v>
      </c>
      <c r="O267" s="211"/>
      <c r="P267" s="211"/>
      <c r="Q267" s="211"/>
      <c r="R267" s="211"/>
      <c r="S267" s="211"/>
    </row>
    <row r="268" spans="1:19" s="183" customFormat="1" ht="17.25" thickBot="1">
      <c r="A268" s="210"/>
      <c r="B268" s="210"/>
      <c r="C268" s="183" t="s">
        <v>251</v>
      </c>
      <c r="E268" s="211"/>
      <c r="F268" s="211"/>
      <c r="G268" s="211"/>
      <c r="H268" s="211"/>
      <c r="I268" s="211"/>
      <c r="J268" s="211"/>
      <c r="K268" s="211"/>
      <c r="L268" s="219"/>
      <c r="M268" s="211"/>
      <c r="N268" s="292">
        <v>85</v>
      </c>
      <c r="O268" s="211"/>
      <c r="P268" s="211"/>
      <c r="Q268" s="211"/>
      <c r="R268" s="211"/>
      <c r="S268" s="211"/>
    </row>
    <row r="269" spans="1:19" s="31" customFormat="1" ht="20.25" thickTop="1">
      <c r="A269" s="50"/>
      <c r="B269" s="50"/>
      <c r="E269" s="72"/>
      <c r="F269" s="72"/>
      <c r="G269" s="72"/>
      <c r="H269" s="72"/>
      <c r="I269" s="72"/>
      <c r="J269" s="72"/>
      <c r="K269" s="72"/>
      <c r="L269" s="75"/>
      <c r="M269" s="72"/>
      <c r="N269" s="73"/>
      <c r="O269" s="72"/>
      <c r="P269" s="72"/>
      <c r="Q269" s="72"/>
      <c r="R269" s="72"/>
      <c r="S269" s="72"/>
    </row>
    <row r="270" spans="1:19" s="31" customFormat="1" ht="19.5">
      <c r="A270" s="50"/>
      <c r="B270" s="50"/>
      <c r="E270" s="72"/>
      <c r="F270" s="72"/>
      <c r="G270" s="72"/>
      <c r="H270" s="72"/>
      <c r="I270" s="72"/>
      <c r="J270" s="72"/>
      <c r="K270" s="72"/>
      <c r="L270" s="75"/>
      <c r="M270" s="72"/>
      <c r="N270" s="73"/>
      <c r="O270" s="72"/>
      <c r="P270" s="72"/>
      <c r="Q270" s="72"/>
      <c r="R270" s="72"/>
      <c r="S270" s="72"/>
    </row>
    <row r="271" spans="1:20" s="31" customFormat="1" ht="19.5">
      <c r="A271" s="50">
        <v>19</v>
      </c>
      <c r="B271" s="28" t="s">
        <v>182</v>
      </c>
      <c r="D271" s="54"/>
      <c r="E271" s="76"/>
      <c r="F271" s="76"/>
      <c r="G271" s="76"/>
      <c r="H271" s="77"/>
      <c r="I271" s="77"/>
      <c r="J271" s="78"/>
      <c r="K271" s="78"/>
      <c r="L271" s="77"/>
      <c r="M271" s="77"/>
      <c r="N271" s="77"/>
      <c r="O271" s="77"/>
      <c r="P271" s="77"/>
      <c r="Q271" s="77"/>
      <c r="R271" s="77"/>
      <c r="S271" s="78"/>
      <c r="T271" s="79"/>
    </row>
    <row r="272" spans="1:20" s="31" customFormat="1" ht="19.5">
      <c r="A272" s="50"/>
      <c r="B272" s="28"/>
      <c r="D272" s="54"/>
      <c r="E272" s="76"/>
      <c r="F272" s="76"/>
      <c r="G272" s="76"/>
      <c r="H272" s="77"/>
      <c r="I272" s="77"/>
      <c r="J272" s="78"/>
      <c r="K272" s="78"/>
      <c r="L272" s="77"/>
      <c r="M272" s="77"/>
      <c r="N272" s="77"/>
      <c r="O272" s="77"/>
      <c r="P272" s="77"/>
      <c r="Q272" s="77"/>
      <c r="R272" s="77"/>
      <c r="S272" s="78"/>
      <c r="T272" s="79"/>
    </row>
    <row r="273" spans="1:20" s="31" customFormat="1" ht="19.5">
      <c r="A273" s="50"/>
      <c r="B273" s="50" t="s">
        <v>178</v>
      </c>
      <c r="C273" s="28" t="s">
        <v>264</v>
      </c>
      <c r="D273" s="54"/>
      <c r="E273" s="76"/>
      <c r="F273" s="76"/>
      <c r="G273" s="76"/>
      <c r="H273" s="77"/>
      <c r="I273" s="77"/>
      <c r="J273" s="78"/>
      <c r="K273" s="78"/>
      <c r="L273" s="77"/>
      <c r="M273" s="77"/>
      <c r="N273" s="77"/>
      <c r="O273" s="77"/>
      <c r="P273" s="77"/>
      <c r="Q273" s="77"/>
      <c r="R273" s="77"/>
      <c r="S273" s="78"/>
      <c r="T273" s="79"/>
    </row>
    <row r="274" spans="1:20" s="31" customFormat="1" ht="19.5">
      <c r="A274" s="50"/>
      <c r="B274" s="50"/>
      <c r="C274" s="28"/>
      <c r="D274" s="54"/>
      <c r="E274" s="76"/>
      <c r="F274" s="76"/>
      <c r="G274" s="76"/>
      <c r="H274" s="77"/>
      <c r="I274" s="77"/>
      <c r="J274" s="78"/>
      <c r="K274" s="78"/>
      <c r="L274" s="77"/>
      <c r="M274" s="77"/>
      <c r="N274" s="77"/>
      <c r="O274" s="77"/>
      <c r="P274" s="77"/>
      <c r="Q274" s="77"/>
      <c r="R274" s="77"/>
      <c r="S274" s="78"/>
      <c r="T274" s="79"/>
    </row>
    <row r="275" spans="1:20" s="31" customFormat="1" ht="19.5">
      <c r="A275" s="50"/>
      <c r="B275" s="50"/>
      <c r="C275" s="28"/>
      <c r="D275" s="54"/>
      <c r="E275" s="76"/>
      <c r="F275" s="76"/>
      <c r="G275" s="76"/>
      <c r="H275" s="77"/>
      <c r="I275" s="77"/>
      <c r="J275" s="78"/>
      <c r="K275" s="78"/>
      <c r="L275" s="77"/>
      <c r="M275" s="77"/>
      <c r="N275" s="77"/>
      <c r="O275" s="77"/>
      <c r="P275" s="77"/>
      <c r="Q275" s="77"/>
      <c r="R275" s="77"/>
      <c r="S275" s="78"/>
      <c r="T275" s="79"/>
    </row>
    <row r="276" spans="1:20" s="31" customFormat="1" ht="19.5">
      <c r="A276" s="50"/>
      <c r="B276" s="50"/>
      <c r="C276" s="28"/>
      <c r="D276" s="54"/>
      <c r="E276" s="76"/>
      <c r="F276" s="76"/>
      <c r="G276" s="76"/>
      <c r="H276" s="77"/>
      <c r="I276" s="77"/>
      <c r="J276" s="78"/>
      <c r="K276" s="78"/>
      <c r="L276" s="77"/>
      <c r="M276" s="77"/>
      <c r="N276" s="77"/>
      <c r="O276" s="77"/>
      <c r="P276" s="77"/>
      <c r="Q276" s="77"/>
      <c r="R276" s="77"/>
      <c r="S276" s="78"/>
      <c r="T276" s="79"/>
    </row>
    <row r="277" spans="1:20" s="31" customFormat="1" ht="19.5">
      <c r="A277" s="50"/>
      <c r="B277" s="50"/>
      <c r="C277" s="28"/>
      <c r="D277" s="54"/>
      <c r="E277" s="76"/>
      <c r="F277" s="76"/>
      <c r="G277" s="76"/>
      <c r="H277" s="77"/>
      <c r="I277" s="77"/>
      <c r="J277" s="78"/>
      <c r="K277" s="78"/>
      <c r="L277" s="77"/>
      <c r="M277" s="77"/>
      <c r="N277" s="77"/>
      <c r="O277" s="77"/>
      <c r="P277" s="77"/>
      <c r="Q277" s="77"/>
      <c r="R277" s="77"/>
      <c r="S277" s="78"/>
      <c r="T277" s="79"/>
    </row>
    <row r="278" spans="1:20" s="31" customFormat="1" ht="19.5">
      <c r="A278" s="50"/>
      <c r="B278" s="50"/>
      <c r="C278" s="28"/>
      <c r="D278" s="54"/>
      <c r="E278" s="76"/>
      <c r="F278" s="76"/>
      <c r="G278" s="76"/>
      <c r="H278" s="77"/>
      <c r="I278" s="77"/>
      <c r="J278" s="78"/>
      <c r="K278" s="78"/>
      <c r="L278" s="77"/>
      <c r="M278" s="77"/>
      <c r="N278" s="77"/>
      <c r="O278" s="77"/>
      <c r="P278" s="77"/>
      <c r="Q278" s="77"/>
      <c r="R278" s="77"/>
      <c r="S278" s="78"/>
      <c r="T278" s="79"/>
    </row>
    <row r="279" spans="1:20" s="31" customFormat="1" ht="19.5">
      <c r="A279" s="50"/>
      <c r="B279" s="50"/>
      <c r="C279" s="28"/>
      <c r="D279" s="54"/>
      <c r="E279" s="76"/>
      <c r="F279" s="76"/>
      <c r="G279" s="76"/>
      <c r="H279" s="77"/>
      <c r="I279" s="77"/>
      <c r="J279" s="78"/>
      <c r="K279" s="78"/>
      <c r="L279" s="77"/>
      <c r="M279" s="77"/>
      <c r="N279" s="77"/>
      <c r="O279" s="77"/>
      <c r="P279" s="77"/>
      <c r="Q279" s="77"/>
      <c r="R279" s="77"/>
      <c r="S279" s="78"/>
      <c r="T279" s="79"/>
    </row>
    <row r="280" spans="1:20" s="31" customFormat="1" ht="19.5">
      <c r="A280" s="50"/>
      <c r="B280" s="50"/>
      <c r="C280" s="28"/>
      <c r="D280" s="54"/>
      <c r="E280" s="76"/>
      <c r="F280" s="76"/>
      <c r="G280" s="76"/>
      <c r="H280" s="77"/>
      <c r="I280" s="77"/>
      <c r="J280" s="78"/>
      <c r="K280" s="78"/>
      <c r="L280" s="77"/>
      <c r="M280" s="77"/>
      <c r="N280" s="77"/>
      <c r="O280" s="77"/>
      <c r="P280" s="77"/>
      <c r="Q280" s="77"/>
      <c r="R280" s="77"/>
      <c r="S280" s="78"/>
      <c r="T280" s="79"/>
    </row>
    <row r="281" spans="1:20" s="31" customFormat="1" ht="19.5">
      <c r="A281" s="50"/>
      <c r="B281" s="50"/>
      <c r="C281" s="28"/>
      <c r="D281" s="54"/>
      <c r="E281" s="76"/>
      <c r="F281" s="76"/>
      <c r="G281" s="76"/>
      <c r="H281" s="77"/>
      <c r="I281" s="77"/>
      <c r="J281" s="78"/>
      <c r="K281" s="78"/>
      <c r="L281" s="77"/>
      <c r="M281" s="77"/>
      <c r="N281" s="77"/>
      <c r="O281" s="77"/>
      <c r="P281" s="77"/>
      <c r="Q281" s="77"/>
      <c r="R281" s="77"/>
      <c r="S281" s="78"/>
      <c r="T281" s="79"/>
    </row>
    <row r="282" spans="1:20" s="31" customFormat="1" ht="19.5">
      <c r="A282" s="50"/>
      <c r="B282" s="50"/>
      <c r="C282" s="28"/>
      <c r="D282" s="54"/>
      <c r="E282" s="76"/>
      <c r="F282" s="76"/>
      <c r="G282" s="76"/>
      <c r="H282" s="77"/>
      <c r="I282" s="77"/>
      <c r="J282" s="78"/>
      <c r="K282" s="78"/>
      <c r="L282" s="77"/>
      <c r="M282" s="77"/>
      <c r="N282" s="77"/>
      <c r="O282" s="77"/>
      <c r="P282" s="77"/>
      <c r="Q282" s="77"/>
      <c r="R282" s="77"/>
      <c r="S282" s="78"/>
      <c r="T282" s="79"/>
    </row>
    <row r="283" spans="1:20" s="31" customFormat="1" ht="19.5">
      <c r="A283" s="50"/>
      <c r="B283" s="50"/>
      <c r="C283" s="28"/>
      <c r="D283" s="54"/>
      <c r="E283" s="76"/>
      <c r="F283" s="76"/>
      <c r="G283" s="76"/>
      <c r="H283" s="77"/>
      <c r="I283" s="77"/>
      <c r="J283" s="78"/>
      <c r="K283" s="78"/>
      <c r="L283" s="77"/>
      <c r="M283" s="77"/>
      <c r="N283" s="77"/>
      <c r="O283" s="77"/>
      <c r="P283" s="77"/>
      <c r="Q283" s="77"/>
      <c r="R283" s="77"/>
      <c r="S283" s="78"/>
      <c r="T283" s="79"/>
    </row>
    <row r="284" spans="1:20" s="31" customFormat="1" ht="19.5">
      <c r="A284" s="50"/>
      <c r="B284" s="50" t="s">
        <v>180</v>
      </c>
      <c r="C284" s="28" t="s">
        <v>266</v>
      </c>
      <c r="D284" s="54"/>
      <c r="E284" s="76"/>
      <c r="F284" s="76"/>
      <c r="G284" s="76"/>
      <c r="H284" s="77"/>
      <c r="I284" s="77"/>
      <c r="J284" s="78"/>
      <c r="K284" s="78"/>
      <c r="L284" s="77"/>
      <c r="M284" s="77"/>
      <c r="N284" s="77"/>
      <c r="O284" s="77"/>
      <c r="P284" s="77"/>
      <c r="Q284" s="77"/>
      <c r="R284" s="77"/>
      <c r="S284" s="78"/>
      <c r="T284" s="79"/>
    </row>
    <row r="285" spans="1:20" s="31" customFormat="1" ht="19.5">
      <c r="A285" s="50"/>
      <c r="B285" s="50"/>
      <c r="C285" s="28"/>
      <c r="D285" s="54"/>
      <c r="E285" s="76"/>
      <c r="F285" s="76"/>
      <c r="G285" s="76"/>
      <c r="H285" s="77"/>
      <c r="I285" s="77"/>
      <c r="J285" s="78"/>
      <c r="K285" s="78"/>
      <c r="L285" s="77"/>
      <c r="M285" s="77"/>
      <c r="N285" s="77"/>
      <c r="O285" s="77"/>
      <c r="P285" s="77"/>
      <c r="Q285" s="77"/>
      <c r="R285" s="77"/>
      <c r="S285" s="78"/>
      <c r="T285" s="79"/>
    </row>
    <row r="286" spans="1:20" s="31" customFormat="1" ht="19.5">
      <c r="A286" s="50"/>
      <c r="B286" s="50"/>
      <c r="C286" s="28"/>
      <c r="D286" s="54"/>
      <c r="E286" s="76"/>
      <c r="F286" s="76"/>
      <c r="G286" s="76"/>
      <c r="H286" s="77"/>
      <c r="I286" s="77"/>
      <c r="J286" s="78"/>
      <c r="K286" s="78"/>
      <c r="L286" s="77"/>
      <c r="M286" s="77"/>
      <c r="N286" s="77"/>
      <c r="O286" s="77"/>
      <c r="P286" s="77"/>
      <c r="Q286" s="77"/>
      <c r="R286" s="77"/>
      <c r="S286" s="78"/>
      <c r="T286" s="79"/>
    </row>
    <row r="287" spans="1:20" s="31" customFormat="1" ht="19.5">
      <c r="A287" s="50"/>
      <c r="B287" s="50"/>
      <c r="C287" s="28"/>
      <c r="D287" s="54"/>
      <c r="E287" s="76"/>
      <c r="F287" s="76"/>
      <c r="G287" s="76"/>
      <c r="H287" s="77"/>
      <c r="I287" s="77"/>
      <c r="J287" s="78"/>
      <c r="K287" s="78"/>
      <c r="L287" s="77"/>
      <c r="M287" s="77"/>
      <c r="N287" s="77"/>
      <c r="O287" s="77"/>
      <c r="P287" s="77"/>
      <c r="Q287" s="77"/>
      <c r="R287" s="77"/>
      <c r="S287" s="78"/>
      <c r="T287" s="79"/>
    </row>
    <row r="288" spans="1:20" s="31" customFormat="1" ht="19.5">
      <c r="A288" s="50"/>
      <c r="B288" s="50"/>
      <c r="C288" s="28"/>
      <c r="D288" s="54"/>
      <c r="E288" s="76"/>
      <c r="F288" s="76"/>
      <c r="G288" s="76"/>
      <c r="H288" s="77"/>
      <c r="I288" s="77"/>
      <c r="J288" s="78"/>
      <c r="K288" s="78"/>
      <c r="L288" s="77"/>
      <c r="M288" s="77"/>
      <c r="N288" s="77"/>
      <c r="O288" s="77"/>
      <c r="P288" s="77"/>
      <c r="Q288" s="77"/>
      <c r="R288" s="77"/>
      <c r="S288" s="78"/>
      <c r="T288" s="79"/>
    </row>
    <row r="289" spans="1:20" s="31" customFormat="1" ht="19.5">
      <c r="A289" s="50"/>
      <c r="B289" s="50"/>
      <c r="C289" s="28"/>
      <c r="D289" s="54"/>
      <c r="E289" s="76"/>
      <c r="F289" s="76"/>
      <c r="G289" s="76"/>
      <c r="H289" s="77"/>
      <c r="I289" s="77"/>
      <c r="J289" s="78"/>
      <c r="K289" s="78"/>
      <c r="L289" s="77"/>
      <c r="M289" s="77"/>
      <c r="N289" s="77"/>
      <c r="O289" s="77"/>
      <c r="P289" s="77"/>
      <c r="Q289" s="77"/>
      <c r="R289" s="77"/>
      <c r="S289" s="78"/>
      <c r="T289" s="79"/>
    </row>
    <row r="290" spans="1:20" s="31" customFormat="1" ht="19.5">
      <c r="A290" s="50"/>
      <c r="B290" s="50"/>
      <c r="C290" s="28"/>
      <c r="D290" s="54"/>
      <c r="E290" s="76"/>
      <c r="F290" s="76"/>
      <c r="G290" s="76"/>
      <c r="H290" s="77"/>
      <c r="I290" s="77"/>
      <c r="J290" s="78"/>
      <c r="K290" s="78"/>
      <c r="L290" s="77"/>
      <c r="M290" s="77"/>
      <c r="N290" s="77"/>
      <c r="O290" s="77"/>
      <c r="P290" s="77"/>
      <c r="Q290" s="77"/>
      <c r="R290" s="77"/>
      <c r="S290" s="78"/>
      <c r="T290" s="79"/>
    </row>
    <row r="291" spans="1:20" s="31" customFormat="1" ht="19.5">
      <c r="A291" s="50"/>
      <c r="B291" s="50"/>
      <c r="C291" s="28"/>
      <c r="D291" s="54"/>
      <c r="E291" s="76"/>
      <c r="F291" s="76"/>
      <c r="G291" s="76"/>
      <c r="H291" s="77"/>
      <c r="I291" s="77"/>
      <c r="J291" s="78"/>
      <c r="K291" s="78"/>
      <c r="L291" s="77"/>
      <c r="M291" s="77"/>
      <c r="N291" s="77"/>
      <c r="O291" s="77"/>
      <c r="P291" s="77"/>
      <c r="Q291" s="77"/>
      <c r="R291" s="77"/>
      <c r="S291" s="78"/>
      <c r="T291" s="79"/>
    </row>
    <row r="292" spans="1:20" s="31" customFormat="1" ht="19.5">
      <c r="A292" s="50"/>
      <c r="B292" s="50"/>
      <c r="C292" s="28"/>
      <c r="D292" s="54"/>
      <c r="E292" s="76"/>
      <c r="F292" s="76"/>
      <c r="G292" s="76"/>
      <c r="H292" s="77"/>
      <c r="I292" s="77"/>
      <c r="J292" s="78"/>
      <c r="K292" s="78"/>
      <c r="L292" s="77"/>
      <c r="M292" s="77"/>
      <c r="N292" s="77"/>
      <c r="O292" s="77"/>
      <c r="P292" s="77"/>
      <c r="Q292" s="77"/>
      <c r="R292" s="77"/>
      <c r="S292" s="78"/>
      <c r="T292" s="79"/>
    </row>
    <row r="293" spans="1:20" s="31" customFormat="1" ht="19.5">
      <c r="A293" s="50"/>
      <c r="B293" s="50"/>
      <c r="C293" s="28"/>
      <c r="D293" s="54"/>
      <c r="E293" s="76"/>
      <c r="F293" s="76"/>
      <c r="G293" s="76"/>
      <c r="H293" s="77"/>
      <c r="I293" s="77"/>
      <c r="J293" s="78"/>
      <c r="K293" s="78"/>
      <c r="L293" s="77"/>
      <c r="M293" s="77"/>
      <c r="N293" s="77"/>
      <c r="O293" s="77"/>
      <c r="P293" s="77"/>
      <c r="Q293" s="77"/>
      <c r="R293" s="77"/>
      <c r="S293" s="78"/>
      <c r="T293" s="79"/>
    </row>
    <row r="294" spans="1:20" s="31" customFormat="1" ht="19.5">
      <c r="A294" s="50"/>
      <c r="B294" s="50"/>
      <c r="C294" s="28"/>
      <c r="D294" s="54"/>
      <c r="E294" s="76"/>
      <c r="F294" s="76"/>
      <c r="G294" s="76"/>
      <c r="H294" s="77"/>
      <c r="I294" s="77"/>
      <c r="J294" s="78"/>
      <c r="K294" s="78"/>
      <c r="L294" s="77"/>
      <c r="M294" s="77"/>
      <c r="N294" s="77"/>
      <c r="O294" s="77"/>
      <c r="P294" s="77"/>
      <c r="Q294" s="77"/>
      <c r="R294" s="77"/>
      <c r="S294" s="78"/>
      <c r="T294" s="79"/>
    </row>
    <row r="295" spans="1:20" s="31" customFormat="1" ht="19.5">
      <c r="A295" s="50"/>
      <c r="B295" s="50"/>
      <c r="C295" s="28"/>
      <c r="D295" s="54"/>
      <c r="E295" s="76"/>
      <c r="F295" s="76"/>
      <c r="G295" s="76"/>
      <c r="H295" s="77"/>
      <c r="I295" s="77"/>
      <c r="J295" s="78"/>
      <c r="K295" s="78"/>
      <c r="L295" s="77"/>
      <c r="M295" s="77"/>
      <c r="N295" s="77"/>
      <c r="O295" s="77"/>
      <c r="P295" s="77"/>
      <c r="Q295" s="77"/>
      <c r="R295" s="77"/>
      <c r="S295" s="78"/>
      <c r="T295" s="79"/>
    </row>
    <row r="296" spans="1:20" s="31" customFormat="1" ht="19.5">
      <c r="A296" s="50"/>
      <c r="B296" s="50"/>
      <c r="C296" s="28"/>
      <c r="D296" s="54"/>
      <c r="E296" s="76"/>
      <c r="F296" s="76"/>
      <c r="G296" s="76"/>
      <c r="H296" s="77"/>
      <c r="I296" s="77"/>
      <c r="J296" s="78"/>
      <c r="K296" s="78"/>
      <c r="L296" s="77"/>
      <c r="M296" s="77"/>
      <c r="N296" s="77"/>
      <c r="O296" s="77"/>
      <c r="P296" s="77"/>
      <c r="Q296" s="77"/>
      <c r="R296" s="77"/>
      <c r="S296" s="78"/>
      <c r="T296" s="79"/>
    </row>
    <row r="297" spans="1:20" s="31" customFormat="1" ht="19.5">
      <c r="A297" s="50"/>
      <c r="B297" s="50"/>
      <c r="C297" s="28"/>
      <c r="D297" s="54"/>
      <c r="E297" s="76"/>
      <c r="F297" s="76"/>
      <c r="G297" s="76"/>
      <c r="H297" s="77"/>
      <c r="I297" s="77"/>
      <c r="J297" s="78"/>
      <c r="K297" s="78"/>
      <c r="L297" s="77"/>
      <c r="M297" s="77"/>
      <c r="N297" s="77"/>
      <c r="O297" s="77"/>
      <c r="P297" s="77"/>
      <c r="Q297" s="77"/>
      <c r="R297" s="77"/>
      <c r="S297" s="78"/>
      <c r="T297" s="79"/>
    </row>
    <row r="298" spans="1:20" s="31" customFormat="1" ht="19.5">
      <c r="A298" s="50"/>
      <c r="B298" s="50"/>
      <c r="C298" s="28"/>
      <c r="D298" s="54"/>
      <c r="E298" s="76"/>
      <c r="F298" s="76"/>
      <c r="G298" s="76"/>
      <c r="H298" s="77"/>
      <c r="I298" s="77"/>
      <c r="J298" s="78"/>
      <c r="K298" s="78"/>
      <c r="L298" s="77"/>
      <c r="M298" s="77"/>
      <c r="N298" s="77"/>
      <c r="O298" s="77"/>
      <c r="P298" s="77"/>
      <c r="Q298" s="77"/>
      <c r="R298" s="77"/>
      <c r="S298" s="78"/>
      <c r="T298" s="79"/>
    </row>
    <row r="299" spans="1:20" s="31" customFormat="1" ht="19.5">
      <c r="A299" s="50"/>
      <c r="B299" s="50"/>
      <c r="C299" s="28"/>
      <c r="D299" s="54"/>
      <c r="E299" s="76"/>
      <c r="F299" s="76"/>
      <c r="G299" s="76"/>
      <c r="H299" s="77"/>
      <c r="I299" s="77"/>
      <c r="J299" s="78"/>
      <c r="K299" s="78"/>
      <c r="L299" s="77"/>
      <c r="M299" s="77"/>
      <c r="N299" s="77"/>
      <c r="O299" s="77"/>
      <c r="P299" s="77"/>
      <c r="Q299" s="77"/>
      <c r="R299" s="77"/>
      <c r="S299" s="78"/>
      <c r="T299" s="79"/>
    </row>
    <row r="300" spans="1:19" s="31" customFormat="1" ht="19.5">
      <c r="A300" s="50">
        <v>20</v>
      </c>
      <c r="B300" s="44" t="s">
        <v>153</v>
      </c>
      <c r="D300" s="45"/>
      <c r="E300" s="38"/>
      <c r="F300" s="38"/>
      <c r="G300" s="38"/>
      <c r="H300" s="41"/>
      <c r="I300" s="41"/>
      <c r="J300" s="42"/>
      <c r="K300" s="42"/>
      <c r="L300" s="41"/>
      <c r="M300" s="41"/>
      <c r="N300" s="41"/>
      <c r="O300" s="41"/>
      <c r="P300" s="41"/>
      <c r="Q300" s="41"/>
      <c r="R300" s="41"/>
      <c r="S300" s="42"/>
    </row>
    <row r="301" spans="1:19" s="31" customFormat="1" ht="19.5">
      <c r="A301" s="50"/>
      <c r="B301" s="50"/>
      <c r="C301" s="44"/>
      <c r="D301" s="45"/>
      <c r="E301" s="38"/>
      <c r="F301" s="38"/>
      <c r="G301" s="38"/>
      <c r="H301" s="41"/>
      <c r="I301" s="41"/>
      <c r="J301" s="42"/>
      <c r="K301" s="42"/>
      <c r="L301" s="41"/>
      <c r="M301" s="41"/>
      <c r="N301" s="41"/>
      <c r="O301" s="41"/>
      <c r="P301" s="41"/>
      <c r="Q301" s="41"/>
      <c r="R301" s="41"/>
      <c r="S301" s="42"/>
    </row>
    <row r="302" spans="1:19" s="31" customFormat="1" ht="19.5">
      <c r="A302" s="51"/>
      <c r="B302" s="51"/>
      <c r="C302" s="38"/>
      <c r="D302" s="45"/>
      <c r="E302" s="38"/>
      <c r="F302" s="38"/>
      <c r="G302" s="38"/>
      <c r="H302" s="41"/>
      <c r="I302" s="41"/>
      <c r="J302" s="42"/>
      <c r="K302" s="42"/>
      <c r="L302" s="41"/>
      <c r="M302" s="41"/>
      <c r="N302" s="41"/>
      <c r="O302" s="41"/>
      <c r="P302" s="41"/>
      <c r="Q302" s="41"/>
      <c r="R302" s="41"/>
      <c r="S302" s="42"/>
    </row>
    <row r="303" spans="1:18" s="31" customFormat="1" ht="19.5">
      <c r="A303" s="51"/>
      <c r="B303" s="51"/>
      <c r="C303" s="80"/>
      <c r="D303" s="81"/>
      <c r="E303" s="80"/>
      <c r="F303" s="80"/>
      <c r="G303" s="80"/>
      <c r="H303" s="75"/>
      <c r="I303" s="82"/>
      <c r="J303" s="83"/>
      <c r="K303" s="84"/>
      <c r="L303" s="83"/>
      <c r="M303" s="82"/>
      <c r="N303" s="82"/>
      <c r="O303" s="82"/>
      <c r="P303" s="82"/>
      <c r="Q303" s="82"/>
      <c r="R303" s="82"/>
    </row>
    <row r="304" spans="1:18" s="31" customFormat="1" ht="19.5">
      <c r="A304" s="51"/>
      <c r="B304" s="51"/>
      <c r="C304" s="85"/>
      <c r="D304" s="81"/>
      <c r="E304" s="80"/>
      <c r="F304" s="80"/>
      <c r="G304" s="80"/>
      <c r="H304" s="86"/>
      <c r="I304" s="82"/>
      <c r="J304" s="83"/>
      <c r="K304" s="84"/>
      <c r="L304" s="83"/>
      <c r="M304" s="82"/>
      <c r="N304" s="82"/>
      <c r="O304" s="82"/>
      <c r="P304" s="82"/>
      <c r="Q304" s="82"/>
      <c r="R304" s="82"/>
    </row>
    <row r="305" spans="1:18" s="183" customFormat="1" ht="20.25" customHeight="1">
      <c r="A305" s="196"/>
      <c r="B305" s="196"/>
      <c r="C305" s="220"/>
      <c r="D305" s="221"/>
      <c r="E305" s="220"/>
      <c r="F305" s="220"/>
      <c r="G305" s="220"/>
      <c r="J305" s="303" t="s">
        <v>230</v>
      </c>
      <c r="K305" s="303"/>
      <c r="L305" s="303" t="s">
        <v>229</v>
      </c>
      <c r="M305" s="235"/>
      <c r="N305" s="222" t="s">
        <v>13</v>
      </c>
      <c r="O305" s="223"/>
      <c r="P305" s="223"/>
      <c r="Q305" s="223"/>
      <c r="R305" s="223"/>
    </row>
    <row r="306" spans="1:18" s="183" customFormat="1" ht="16.5">
      <c r="A306" s="196"/>
      <c r="B306" s="196"/>
      <c r="C306" s="220"/>
      <c r="D306" s="221"/>
      <c r="E306" s="220"/>
      <c r="F306" s="220"/>
      <c r="G306" s="220"/>
      <c r="H306" s="224"/>
      <c r="I306" s="223"/>
      <c r="J306" s="289" t="s">
        <v>4</v>
      </c>
      <c r="K306" s="304"/>
      <c r="L306" s="289" t="s">
        <v>4</v>
      </c>
      <c r="M306" s="304"/>
      <c r="N306" s="225" t="s">
        <v>4</v>
      </c>
      <c r="O306" s="226"/>
      <c r="P306" s="223"/>
      <c r="Q306" s="223"/>
      <c r="R306" s="223"/>
    </row>
    <row r="307" spans="1:18" s="183" customFormat="1" ht="16.5">
      <c r="A307" s="196"/>
      <c r="B307" s="220" t="s">
        <v>183</v>
      </c>
      <c r="D307" s="221"/>
      <c r="E307" s="220"/>
      <c r="F307" s="220"/>
      <c r="G307" s="220"/>
      <c r="H307" s="224"/>
      <c r="I307" s="223"/>
      <c r="J307" s="227"/>
      <c r="K307" s="227"/>
      <c r="L307" s="227"/>
      <c r="M307" s="223"/>
      <c r="N307" s="223"/>
      <c r="O307" s="223"/>
      <c r="P307" s="223"/>
      <c r="Q307" s="223"/>
      <c r="R307" s="223"/>
    </row>
    <row r="308" spans="1:18" s="183" customFormat="1" ht="16.5">
      <c r="A308" s="196"/>
      <c r="B308" s="221" t="s">
        <v>212</v>
      </c>
      <c r="D308" s="221"/>
      <c r="E308" s="220"/>
      <c r="F308" s="220"/>
      <c r="G308" s="220"/>
      <c r="H308" s="224"/>
      <c r="I308" s="228">
        <v>340941</v>
      </c>
      <c r="J308" s="228">
        <v>341674</v>
      </c>
      <c r="K308" s="228"/>
      <c r="L308" s="305">
        <v>0</v>
      </c>
      <c r="M308" s="305"/>
      <c r="N308" s="223">
        <f>SUM(J308:M308)</f>
        <v>341674</v>
      </c>
      <c r="O308" s="223"/>
      <c r="P308" s="223"/>
      <c r="Q308" s="223"/>
      <c r="R308" s="223"/>
    </row>
    <row r="309" spans="1:18" s="183" customFormat="1" ht="16.5">
      <c r="A309" s="196"/>
      <c r="B309" s="221" t="s">
        <v>213</v>
      </c>
      <c r="D309" s="221"/>
      <c r="E309" s="220"/>
      <c r="F309" s="220"/>
      <c r="G309" s="220"/>
      <c r="H309" s="223"/>
      <c r="I309" s="223"/>
      <c r="J309" s="305">
        <f>25000+82000</f>
        <v>107000</v>
      </c>
      <c r="K309" s="305"/>
      <c r="L309" s="305">
        <v>10000</v>
      </c>
      <c r="M309" s="305"/>
      <c r="N309" s="223">
        <f>SUM(J309:M309)</f>
        <v>117000</v>
      </c>
      <c r="O309" s="223"/>
      <c r="P309" s="223"/>
      <c r="Q309" s="223"/>
      <c r="R309" s="223"/>
    </row>
    <row r="310" spans="1:18" s="183" customFormat="1" ht="16.5">
      <c r="A310" s="196"/>
      <c r="B310" s="221" t="s">
        <v>214</v>
      </c>
      <c r="D310" s="221"/>
      <c r="E310" s="220"/>
      <c r="F310" s="220"/>
      <c r="G310" s="220"/>
      <c r="H310" s="223"/>
      <c r="I310" s="223"/>
      <c r="J310" s="305">
        <v>0</v>
      </c>
      <c r="K310" s="305"/>
      <c r="L310" s="305">
        <v>10000</v>
      </c>
      <c r="M310" s="305"/>
      <c r="N310" s="223">
        <f>SUM(J310:M310)</f>
        <v>10000</v>
      </c>
      <c r="O310" s="223"/>
      <c r="P310" s="223"/>
      <c r="Q310" s="223"/>
      <c r="R310" s="223"/>
    </row>
    <row r="311" spans="1:18" s="183" customFormat="1" ht="16.5">
      <c r="A311" s="229"/>
      <c r="B311" s="221" t="s">
        <v>215</v>
      </c>
      <c r="D311" s="221"/>
      <c r="E311" s="220"/>
      <c r="F311" s="220"/>
      <c r="G311" s="220"/>
      <c r="H311" s="223"/>
      <c r="I311" s="223"/>
      <c r="J311" s="305">
        <v>9262</v>
      </c>
      <c r="K311" s="305"/>
      <c r="L311" s="305">
        <v>1985</v>
      </c>
      <c r="M311" s="305"/>
      <c r="N311" s="223">
        <f>SUM(J311:M311)</f>
        <v>11247</v>
      </c>
      <c r="O311" s="223"/>
      <c r="P311" s="223"/>
      <c r="Q311" s="223"/>
      <c r="R311" s="223"/>
    </row>
    <row r="312" spans="1:18" s="183" customFormat="1" ht="16.5">
      <c r="A312" s="229"/>
      <c r="B312" s="231" t="s">
        <v>217</v>
      </c>
      <c r="D312" s="221"/>
      <c r="E312" s="220"/>
      <c r="F312" s="220"/>
      <c r="G312" s="220"/>
      <c r="H312" s="223"/>
      <c r="I312" s="223"/>
      <c r="J312" s="236">
        <v>0</v>
      </c>
      <c r="K312" s="236"/>
      <c r="L312" s="306">
        <v>115000</v>
      </c>
      <c r="M312" s="306"/>
      <c r="N312" s="223">
        <f>SUM(J312:M312)</f>
        <v>115000</v>
      </c>
      <c r="O312" s="223"/>
      <c r="P312" s="223"/>
      <c r="Q312" s="223"/>
      <c r="R312" s="223"/>
    </row>
    <row r="313" spans="1:18" s="183" customFormat="1" ht="16.5">
      <c r="A313" s="229"/>
      <c r="B313" s="229"/>
      <c r="C313" s="228"/>
      <c r="D313" s="221"/>
      <c r="E313" s="220"/>
      <c r="F313" s="220"/>
      <c r="G313" s="220"/>
      <c r="H313" s="223"/>
      <c r="I313" s="223"/>
      <c r="J313" s="307">
        <f>SUM(J308:J312)</f>
        <v>457936</v>
      </c>
      <c r="K313" s="307"/>
      <c r="L313" s="307">
        <f>SUM(L308:M312)</f>
        <v>136985</v>
      </c>
      <c r="M313" s="307"/>
      <c r="N313" s="230">
        <f>SUM(N308:N312)</f>
        <v>594921</v>
      </c>
      <c r="O313" s="223"/>
      <c r="P313" s="223"/>
      <c r="Q313" s="223"/>
      <c r="R313" s="223"/>
    </row>
    <row r="314" spans="1:18" s="183" customFormat="1" ht="16.5">
      <c r="A314" s="229"/>
      <c r="B314" s="229"/>
      <c r="C314" s="228"/>
      <c r="D314" s="221"/>
      <c r="E314" s="220"/>
      <c r="F314" s="220"/>
      <c r="G314" s="220"/>
      <c r="H314" s="223"/>
      <c r="I314" s="223"/>
      <c r="J314" s="227"/>
      <c r="K314" s="227"/>
      <c r="L314" s="227"/>
      <c r="M314" s="223"/>
      <c r="N314" s="223"/>
      <c r="O314" s="223"/>
      <c r="P314" s="223"/>
      <c r="Q314" s="223"/>
      <c r="R314" s="223"/>
    </row>
    <row r="315" spans="1:18" s="183" customFormat="1" ht="16.5">
      <c r="A315" s="229"/>
      <c r="B315" s="228" t="s">
        <v>184</v>
      </c>
      <c r="D315" s="221"/>
      <c r="E315" s="220"/>
      <c r="F315" s="220"/>
      <c r="G315" s="220"/>
      <c r="H315" s="223"/>
      <c r="I315" s="223"/>
      <c r="J315" s="227"/>
      <c r="K315" s="227"/>
      <c r="L315" s="227"/>
      <c r="M315" s="223"/>
      <c r="N315" s="223"/>
      <c r="O315" s="223"/>
      <c r="P315" s="223"/>
      <c r="Q315" s="223"/>
      <c r="R315" s="223"/>
    </row>
    <row r="316" spans="1:18" s="183" customFormat="1" ht="16.5">
      <c r="A316" s="229"/>
      <c r="B316" s="231" t="s">
        <v>218</v>
      </c>
      <c r="D316" s="221"/>
      <c r="E316" s="220"/>
      <c r="F316" s="220"/>
      <c r="G316" s="220"/>
      <c r="H316" s="223"/>
      <c r="I316" s="223"/>
      <c r="J316" s="305">
        <f>40000+40000</f>
        <v>80000</v>
      </c>
      <c r="K316" s="305"/>
      <c r="L316" s="305">
        <v>0</v>
      </c>
      <c r="M316" s="305"/>
      <c r="N316" s="223">
        <f>SUM(J316:M316)</f>
        <v>80000</v>
      </c>
      <c r="O316" s="223"/>
      <c r="P316" s="223"/>
      <c r="Q316" s="223"/>
      <c r="R316" s="223"/>
    </row>
    <row r="317" spans="1:18" s="183" customFormat="1" ht="16.5">
      <c r="A317" s="229"/>
      <c r="B317" s="231" t="s">
        <v>216</v>
      </c>
      <c r="D317" s="221"/>
      <c r="E317" s="220"/>
      <c r="F317" s="220"/>
      <c r="G317" s="220"/>
      <c r="H317" s="223"/>
      <c r="I317" s="223"/>
      <c r="J317" s="305">
        <v>0</v>
      </c>
      <c r="K317" s="305"/>
      <c r="L317" s="305">
        <f>391+39+2249-1</f>
        <v>2678</v>
      </c>
      <c r="M317" s="305"/>
      <c r="N317" s="223">
        <f>SUM(J317:L317)</f>
        <v>2678</v>
      </c>
      <c r="O317" s="223"/>
      <c r="P317" s="223"/>
      <c r="Q317" s="223"/>
      <c r="R317" s="223"/>
    </row>
    <row r="318" spans="1:18" s="183" customFormat="1" ht="16.5">
      <c r="A318" s="229"/>
      <c r="B318" s="231" t="s">
        <v>217</v>
      </c>
      <c r="D318" s="221"/>
      <c r="E318" s="220"/>
      <c r="F318" s="220"/>
      <c r="G318" s="220"/>
      <c r="H318" s="223"/>
      <c r="I318" s="223"/>
      <c r="J318" s="306">
        <v>0</v>
      </c>
      <c r="K318" s="306"/>
      <c r="L318" s="306">
        <f>500+500</f>
        <v>1000</v>
      </c>
      <c r="M318" s="306"/>
      <c r="N318" s="223">
        <f>SUM(J318:M318)</f>
        <v>1000</v>
      </c>
      <c r="O318" s="223"/>
      <c r="P318" s="223"/>
      <c r="Q318" s="223"/>
      <c r="R318" s="223"/>
    </row>
    <row r="319" spans="1:18" s="183" customFormat="1" ht="16.5">
      <c r="A319" s="229"/>
      <c r="B319" s="228"/>
      <c r="D319" s="221"/>
      <c r="E319" s="220"/>
      <c r="F319" s="220"/>
      <c r="G319" s="220"/>
      <c r="H319" s="223"/>
      <c r="I319" s="223"/>
      <c r="J319" s="307">
        <f>SUM(J316:K318)</f>
        <v>80000</v>
      </c>
      <c r="K319" s="307"/>
      <c r="L319" s="307">
        <f>SUM(L316:M318)</f>
        <v>3678</v>
      </c>
      <c r="M319" s="307"/>
      <c r="N319" s="230">
        <f>SUM(N316:N318)</f>
        <v>83678</v>
      </c>
      <c r="O319" s="223"/>
      <c r="P319" s="223"/>
      <c r="Q319" s="223"/>
      <c r="R319" s="223"/>
    </row>
    <row r="320" spans="1:18" s="183" customFormat="1" ht="16.5">
      <c r="A320" s="229"/>
      <c r="B320" s="229"/>
      <c r="C320" s="228"/>
      <c r="D320" s="221"/>
      <c r="E320" s="220"/>
      <c r="F320" s="220"/>
      <c r="G320" s="220"/>
      <c r="H320" s="223"/>
      <c r="I320" s="223"/>
      <c r="J320" s="227"/>
      <c r="K320" s="227"/>
      <c r="L320" s="227"/>
      <c r="M320" s="227"/>
      <c r="N320" s="227"/>
      <c r="O320" s="223"/>
      <c r="P320" s="223"/>
      <c r="Q320" s="223"/>
      <c r="R320" s="223"/>
    </row>
    <row r="321" spans="1:21" s="183" customFormat="1" ht="17.25" thickBot="1">
      <c r="A321" s="229"/>
      <c r="B321" s="229"/>
      <c r="C321" s="228"/>
      <c r="D321" s="221"/>
      <c r="E321" s="220"/>
      <c r="F321" s="220"/>
      <c r="G321" s="220"/>
      <c r="H321" s="223"/>
      <c r="I321" s="223"/>
      <c r="J321" s="308">
        <f>J313+J319</f>
        <v>537936</v>
      </c>
      <c r="K321" s="308"/>
      <c r="L321" s="308">
        <f>L313+L319</f>
        <v>140663</v>
      </c>
      <c r="M321" s="308"/>
      <c r="N321" s="302">
        <f>N313+N319</f>
        <v>678599</v>
      </c>
      <c r="O321" s="223"/>
      <c r="P321" s="223"/>
      <c r="Q321" s="223"/>
      <c r="R321" s="223"/>
      <c r="U321" s="270"/>
    </row>
    <row r="322" spans="1:18" s="31" customFormat="1" ht="20.25" thickTop="1">
      <c r="A322" s="87"/>
      <c r="B322" s="87"/>
      <c r="C322" s="85"/>
      <c r="D322" s="81"/>
      <c r="E322" s="80"/>
      <c r="F322" s="80"/>
      <c r="G322" s="80"/>
      <c r="H322" s="82"/>
      <c r="I322" s="82"/>
      <c r="J322" s="84"/>
      <c r="K322" s="84"/>
      <c r="L322" s="84"/>
      <c r="M322" s="82"/>
      <c r="N322" s="82"/>
      <c r="O322" s="82"/>
      <c r="P322" s="82"/>
      <c r="Q322" s="82"/>
      <c r="R322" s="82"/>
    </row>
    <row r="323" spans="1:18" s="31" customFormat="1" ht="19.5">
      <c r="A323" s="87"/>
      <c r="B323" s="87"/>
      <c r="C323" s="85"/>
      <c r="D323" s="81"/>
      <c r="E323" s="80"/>
      <c r="F323" s="80"/>
      <c r="G323" s="80"/>
      <c r="H323" s="82"/>
      <c r="I323" s="82"/>
      <c r="J323" s="84"/>
      <c r="K323" s="84"/>
      <c r="L323" s="84"/>
      <c r="M323" s="82"/>
      <c r="N323" s="82"/>
      <c r="O323" s="82"/>
      <c r="P323" s="82"/>
      <c r="Q323" s="82"/>
      <c r="R323" s="82"/>
    </row>
    <row r="324" spans="1:19" s="31" customFormat="1" ht="19.5">
      <c r="A324" s="50">
        <v>21</v>
      </c>
      <c r="B324" s="44" t="s">
        <v>185</v>
      </c>
      <c r="D324" s="38"/>
      <c r="E324" s="38"/>
      <c r="F324" s="38"/>
      <c r="G324" s="38"/>
      <c r="L324" s="41"/>
      <c r="M324" s="30"/>
      <c r="N324" s="30"/>
      <c r="O324" s="30"/>
      <c r="P324" s="30"/>
      <c r="Q324" s="30"/>
      <c r="R324" s="30"/>
      <c r="S324" s="29"/>
    </row>
    <row r="325" spans="1:19" s="31" customFormat="1" ht="19.5">
      <c r="A325" s="50"/>
      <c r="B325" s="50"/>
      <c r="C325" s="44"/>
      <c r="D325" s="38"/>
      <c r="E325" s="38"/>
      <c r="F325" s="38"/>
      <c r="G325" s="38"/>
      <c r="L325" s="41"/>
      <c r="M325" s="30"/>
      <c r="N325" s="30"/>
      <c r="O325" s="30"/>
      <c r="P325" s="30"/>
      <c r="Q325" s="30"/>
      <c r="R325" s="30"/>
      <c r="S325" s="29"/>
    </row>
    <row r="326" spans="1:19" s="31" customFormat="1" ht="19.5">
      <c r="A326" s="50"/>
      <c r="B326" s="50"/>
      <c r="C326" s="44"/>
      <c r="D326" s="38"/>
      <c r="E326" s="38"/>
      <c r="F326" s="38"/>
      <c r="G326" s="38"/>
      <c r="L326" s="41"/>
      <c r="M326" s="30"/>
      <c r="N326" s="30"/>
      <c r="O326" s="30"/>
      <c r="P326" s="30"/>
      <c r="Q326" s="30"/>
      <c r="R326" s="30"/>
      <c r="S326" s="29"/>
    </row>
    <row r="327" spans="1:19" s="31" customFormat="1" ht="19.5">
      <c r="A327" s="50"/>
      <c r="B327" s="50"/>
      <c r="C327" s="44"/>
      <c r="D327" s="38"/>
      <c r="E327" s="38"/>
      <c r="F327" s="38"/>
      <c r="G327" s="38"/>
      <c r="L327" s="41"/>
      <c r="M327" s="30"/>
      <c r="N327" s="30"/>
      <c r="O327" s="30"/>
      <c r="P327" s="30"/>
      <c r="Q327" s="30"/>
      <c r="R327" s="30"/>
      <c r="S327" s="29"/>
    </row>
    <row r="328" spans="1:19" s="36" customFormat="1" ht="19.5">
      <c r="A328" s="52"/>
      <c r="B328" s="52"/>
      <c r="C328" s="88"/>
      <c r="D328" s="46"/>
      <c r="E328" s="46"/>
      <c r="F328" s="46"/>
      <c r="G328" s="46"/>
      <c r="L328" s="75"/>
      <c r="M328" s="35"/>
      <c r="N328" s="35"/>
      <c r="O328" s="35"/>
      <c r="P328" s="35"/>
      <c r="Q328" s="35"/>
      <c r="R328" s="35"/>
      <c r="S328" s="34"/>
    </row>
    <row r="329" spans="1:19" s="36" customFormat="1" ht="19.5">
      <c r="A329" s="52"/>
      <c r="B329" s="52"/>
      <c r="C329" s="56"/>
      <c r="D329" s="56"/>
      <c r="E329" s="56"/>
      <c r="F329" s="56"/>
      <c r="G329" s="56"/>
      <c r="H329" s="56"/>
      <c r="I329" s="56"/>
      <c r="J329" s="65"/>
      <c r="K329" s="66"/>
      <c r="L329" s="65"/>
      <c r="M329" s="56"/>
      <c r="N329" s="56"/>
      <c r="O329" s="56"/>
      <c r="P329" s="56"/>
      <c r="Q329" s="56"/>
      <c r="R329" s="56"/>
      <c r="S329" s="56"/>
    </row>
    <row r="330" spans="1:19" s="31" customFormat="1" ht="19.5">
      <c r="A330" s="50">
        <v>22</v>
      </c>
      <c r="B330" s="88" t="s">
        <v>154</v>
      </c>
      <c r="D330" s="49"/>
      <c r="E330" s="46"/>
      <c r="F330" s="46"/>
      <c r="G330" s="46"/>
      <c r="H330" s="89"/>
      <c r="I330" s="89"/>
      <c r="J330" s="90"/>
      <c r="K330" s="90"/>
      <c r="L330" s="90"/>
      <c r="M330" s="90"/>
      <c r="N330" s="90"/>
      <c r="O330" s="90"/>
      <c r="P330" s="90"/>
      <c r="Q330" s="90"/>
      <c r="R330" s="90"/>
      <c r="S330" s="90"/>
    </row>
    <row r="331" spans="1:19" s="31" customFormat="1" ht="19.5">
      <c r="A331" s="50"/>
      <c r="B331" s="50"/>
      <c r="C331" s="88"/>
      <c r="D331" s="49"/>
      <c r="E331" s="46"/>
      <c r="F331" s="46"/>
      <c r="G331" s="46"/>
      <c r="H331" s="89"/>
      <c r="I331" s="89"/>
      <c r="J331" s="90"/>
      <c r="K331" s="90"/>
      <c r="L331" s="90"/>
      <c r="M331" s="90"/>
      <c r="N331" s="90"/>
      <c r="O331" s="90"/>
      <c r="P331" s="90"/>
      <c r="Q331" s="90"/>
      <c r="R331" s="90"/>
      <c r="S331" s="90"/>
    </row>
    <row r="332" spans="1:19" s="31" customFormat="1" ht="19.5">
      <c r="A332" s="50"/>
      <c r="B332" s="50"/>
      <c r="C332" s="91"/>
      <c r="D332" s="39"/>
      <c r="E332" s="39"/>
      <c r="F332" s="39"/>
      <c r="G332" s="39"/>
      <c r="H332" s="39"/>
      <c r="I332" s="39"/>
      <c r="J332" s="39"/>
      <c r="K332" s="39"/>
      <c r="L332" s="39"/>
      <c r="M332" s="39"/>
      <c r="N332" s="39"/>
      <c r="O332" s="39"/>
      <c r="P332" s="39"/>
      <c r="Q332" s="39"/>
      <c r="R332" s="39"/>
      <c r="S332" s="39"/>
    </row>
    <row r="333" spans="1:19" s="31" customFormat="1" ht="19.5">
      <c r="A333" s="50"/>
      <c r="B333" s="50"/>
      <c r="C333" s="91"/>
      <c r="D333" s="39"/>
      <c r="E333" s="39"/>
      <c r="F333" s="39"/>
      <c r="G333" s="39"/>
      <c r="H333" s="39"/>
      <c r="I333" s="39"/>
      <c r="J333" s="39"/>
      <c r="K333" s="39"/>
      <c r="L333" s="39"/>
      <c r="M333" s="39"/>
      <c r="N333" s="39"/>
      <c r="O333" s="39"/>
      <c r="P333" s="39"/>
      <c r="Q333" s="39"/>
      <c r="R333" s="39"/>
      <c r="S333" s="39"/>
    </row>
    <row r="334" spans="1:19" s="31" customFormat="1" ht="19.5">
      <c r="A334" s="51"/>
      <c r="B334" s="51"/>
      <c r="C334" s="38"/>
      <c r="D334" s="45"/>
      <c r="E334" s="38"/>
      <c r="F334" s="38"/>
      <c r="G334" s="38"/>
      <c r="H334" s="41"/>
      <c r="I334" s="41"/>
      <c r="J334" s="42"/>
      <c r="K334" s="42"/>
      <c r="L334" s="41"/>
      <c r="M334" s="41"/>
      <c r="N334" s="41"/>
      <c r="O334" s="41"/>
      <c r="P334" s="41"/>
      <c r="Q334" s="41"/>
      <c r="R334" s="41"/>
      <c r="S334" s="42"/>
    </row>
    <row r="335" spans="1:19" s="31" customFormat="1" ht="19.5">
      <c r="A335" s="50">
        <v>23</v>
      </c>
      <c r="B335" s="28" t="s">
        <v>186</v>
      </c>
      <c r="D335" s="29"/>
      <c r="E335" s="29"/>
      <c r="F335" s="29"/>
      <c r="G335" s="29"/>
      <c r="H335" s="29"/>
      <c r="I335" s="29"/>
      <c r="J335" s="29"/>
      <c r="K335" s="29"/>
      <c r="L335" s="30"/>
      <c r="M335" s="30"/>
      <c r="N335" s="30"/>
      <c r="O335" s="30"/>
      <c r="P335" s="30"/>
      <c r="Q335" s="30"/>
      <c r="R335" s="30"/>
      <c r="S335" s="29"/>
    </row>
    <row r="336" spans="1:19" s="31" customFormat="1" ht="19.5">
      <c r="A336" s="50"/>
      <c r="B336" s="50"/>
      <c r="C336" s="28"/>
      <c r="D336" s="29"/>
      <c r="E336" s="29"/>
      <c r="F336" s="29"/>
      <c r="G336" s="29"/>
      <c r="H336" s="29"/>
      <c r="I336" s="29"/>
      <c r="J336" s="29"/>
      <c r="K336" s="29"/>
      <c r="L336" s="30"/>
      <c r="M336" s="30"/>
      <c r="N336" s="30"/>
      <c r="O336" s="30"/>
      <c r="P336" s="30"/>
      <c r="Q336" s="30"/>
      <c r="R336" s="30"/>
      <c r="S336" s="29"/>
    </row>
    <row r="337" spans="1:19" s="31" customFormat="1" ht="19.5">
      <c r="A337" s="50"/>
      <c r="B337" s="50"/>
      <c r="C337" s="38"/>
      <c r="D337" s="29"/>
      <c r="E337" s="29"/>
      <c r="F337" s="29"/>
      <c r="G337" s="29"/>
      <c r="H337" s="29"/>
      <c r="I337" s="29"/>
      <c r="J337" s="29"/>
      <c r="K337" s="29"/>
      <c r="L337" s="30"/>
      <c r="M337" s="30"/>
      <c r="N337" s="30"/>
      <c r="O337" s="30"/>
      <c r="P337" s="30"/>
      <c r="Q337" s="30"/>
      <c r="R337" s="30"/>
      <c r="S337" s="29"/>
    </row>
    <row r="338" spans="1:19" s="31" customFormat="1" ht="19.5">
      <c r="A338" s="50"/>
      <c r="B338" s="50"/>
      <c r="C338" s="38"/>
      <c r="D338" s="29"/>
      <c r="E338" s="29"/>
      <c r="F338" s="29"/>
      <c r="G338" s="29"/>
      <c r="H338" s="29"/>
      <c r="I338" s="29"/>
      <c r="J338" s="29"/>
      <c r="K338" s="29"/>
      <c r="L338" s="30"/>
      <c r="M338" s="30"/>
      <c r="N338" s="30"/>
      <c r="O338" s="30"/>
      <c r="P338" s="30"/>
      <c r="Q338" s="30"/>
      <c r="R338" s="30"/>
      <c r="S338" s="29"/>
    </row>
    <row r="339" spans="1:19" s="31" customFormat="1" ht="19.5">
      <c r="A339" s="50"/>
      <c r="B339" s="50"/>
      <c r="C339" s="38"/>
      <c r="D339" s="29"/>
      <c r="E339" s="29"/>
      <c r="F339" s="29"/>
      <c r="G339" s="29"/>
      <c r="H339" s="29"/>
      <c r="I339" s="29"/>
      <c r="J339" s="29"/>
      <c r="K339" s="29"/>
      <c r="L339" s="30"/>
      <c r="M339" s="30"/>
      <c r="N339" s="30"/>
      <c r="O339" s="30"/>
      <c r="P339" s="30"/>
      <c r="Q339" s="30"/>
      <c r="R339" s="30"/>
      <c r="S339" s="29"/>
    </row>
    <row r="340" spans="1:2" s="31" customFormat="1" ht="19.5">
      <c r="A340" s="50">
        <v>24</v>
      </c>
      <c r="B340" s="28" t="s">
        <v>155</v>
      </c>
    </row>
    <row r="341" spans="1:3" s="31" customFormat="1" ht="19.5">
      <c r="A341" s="38"/>
      <c r="B341" s="38"/>
      <c r="C341" s="28"/>
    </row>
    <row r="342" spans="1:19" s="183" customFormat="1" ht="16.5">
      <c r="A342" s="232"/>
      <c r="B342" s="232"/>
      <c r="H342" s="459" t="s">
        <v>187</v>
      </c>
      <c r="I342" s="459"/>
      <c r="J342" s="459"/>
      <c r="K342" s="184"/>
      <c r="L342" s="460" t="s">
        <v>163</v>
      </c>
      <c r="M342" s="460"/>
      <c r="N342" s="460"/>
      <c r="O342" s="198"/>
      <c r="P342" s="198"/>
      <c r="Q342" s="198"/>
      <c r="R342" s="198"/>
      <c r="S342" s="180"/>
    </row>
    <row r="343" spans="1:19" s="183" customFormat="1" ht="16.5">
      <c r="A343" s="232"/>
      <c r="B343" s="232"/>
      <c r="H343" s="459" t="s">
        <v>37</v>
      </c>
      <c r="I343" s="459"/>
      <c r="J343" s="459"/>
      <c r="K343" s="184"/>
      <c r="L343" s="460" t="s">
        <v>37</v>
      </c>
      <c r="M343" s="460"/>
      <c r="N343" s="460"/>
      <c r="O343" s="198"/>
      <c r="P343" s="198"/>
      <c r="Q343" s="198"/>
      <c r="R343" s="198"/>
      <c r="S343" s="180"/>
    </row>
    <row r="344" spans="1:18" s="183" customFormat="1" ht="16.5">
      <c r="A344" s="232"/>
      <c r="B344" s="232"/>
      <c r="H344" s="201">
        <v>39447</v>
      </c>
      <c r="I344" s="233"/>
      <c r="J344" s="201">
        <v>39082</v>
      </c>
      <c r="K344" s="233"/>
      <c r="L344" s="201" t="s">
        <v>236</v>
      </c>
      <c r="M344" s="233"/>
      <c r="N344" s="201">
        <v>39082</v>
      </c>
      <c r="O344" s="202"/>
      <c r="P344" s="202"/>
      <c r="Q344" s="202"/>
      <c r="R344" s="202"/>
    </row>
    <row r="345" spans="1:14" s="183" customFormat="1" ht="16.5">
      <c r="A345" s="232"/>
      <c r="H345" s="197"/>
      <c r="I345" s="197"/>
      <c r="J345" s="197"/>
      <c r="K345" s="197"/>
      <c r="L345" s="197"/>
      <c r="M345" s="197"/>
      <c r="N345" s="197"/>
    </row>
    <row r="346" spans="1:2" s="183" customFormat="1" ht="16.5">
      <c r="A346" s="232"/>
      <c r="B346" s="232" t="s">
        <v>188</v>
      </c>
    </row>
    <row r="347" spans="1:18" s="183" customFormat="1" ht="16.5">
      <c r="A347" s="232"/>
      <c r="B347" s="232"/>
      <c r="H347" s="187"/>
      <c r="I347" s="200"/>
      <c r="J347" s="187"/>
      <c r="K347" s="187"/>
      <c r="L347" s="187"/>
      <c r="M347" s="200"/>
      <c r="N347" s="187"/>
      <c r="O347" s="200"/>
      <c r="P347" s="200"/>
      <c r="Q347" s="200"/>
      <c r="R347" s="200"/>
    </row>
    <row r="348" spans="1:18" s="183" customFormat="1" ht="16.5">
      <c r="A348" s="232"/>
      <c r="B348" s="183" t="s">
        <v>189</v>
      </c>
      <c r="D348" s="180"/>
      <c r="H348" s="200"/>
      <c r="I348" s="200"/>
      <c r="J348" s="187"/>
      <c r="K348" s="187"/>
      <c r="L348" s="187"/>
      <c r="M348" s="200"/>
      <c r="N348" s="187"/>
      <c r="O348" s="200"/>
      <c r="P348" s="200"/>
      <c r="Q348" s="200"/>
      <c r="R348" s="200"/>
    </row>
    <row r="349" spans="1:18" s="183" customFormat="1" ht="16.5">
      <c r="A349" s="232"/>
      <c r="B349" s="232" t="s">
        <v>190</v>
      </c>
      <c r="H349" s="463">
        <f>+'Income Statement'!C29</f>
        <v>15027</v>
      </c>
      <c r="I349" s="463"/>
      <c r="J349" s="463">
        <f>+'Income Statement'!E29</f>
        <v>29851</v>
      </c>
      <c r="K349" s="463"/>
      <c r="L349" s="463">
        <f>+'Income Statement'!G29</f>
        <v>37963</v>
      </c>
      <c r="M349" s="463"/>
      <c r="N349" s="441">
        <f>+'Income Statement'!I29</f>
        <v>47442</v>
      </c>
      <c r="O349" s="441"/>
      <c r="P349" s="200"/>
      <c r="Q349" s="200"/>
      <c r="R349" s="200"/>
    </row>
    <row r="350" spans="1:18" s="183" customFormat="1" ht="16.5">
      <c r="A350" s="232"/>
      <c r="B350" s="232"/>
      <c r="H350" s="434"/>
      <c r="I350" s="434"/>
      <c r="J350" s="434"/>
      <c r="K350" s="434"/>
      <c r="L350" s="434"/>
      <c r="M350" s="434"/>
      <c r="N350" s="434"/>
      <c r="O350" s="435"/>
      <c r="P350" s="200"/>
      <c r="Q350" s="200"/>
      <c r="R350" s="200"/>
    </row>
    <row r="351" spans="1:2" s="183" customFormat="1" ht="16.5">
      <c r="A351" s="232"/>
      <c r="B351" s="183" t="s">
        <v>191</v>
      </c>
    </row>
    <row r="352" spans="1:18" s="183" customFormat="1" ht="16.5">
      <c r="A352" s="232"/>
      <c r="B352" s="183" t="s">
        <v>192</v>
      </c>
      <c r="H352" s="464">
        <v>646338</v>
      </c>
      <c r="I352" s="464"/>
      <c r="J352" s="465">
        <v>643585</v>
      </c>
      <c r="K352" s="465"/>
      <c r="L352" s="464">
        <v>646338</v>
      </c>
      <c r="M352" s="464"/>
      <c r="N352" s="442">
        <v>629862</v>
      </c>
      <c r="O352" s="442"/>
      <c r="P352" s="234"/>
      <c r="Q352" s="234"/>
      <c r="R352" s="234"/>
    </row>
    <row r="353" spans="1:15" s="183" customFormat="1" ht="16.5">
      <c r="A353" s="232"/>
      <c r="J353" s="284"/>
      <c r="K353" s="284"/>
      <c r="N353" s="284"/>
      <c r="O353" s="284"/>
    </row>
    <row r="354" spans="1:23" s="183" customFormat="1" ht="17.25" thickBot="1">
      <c r="A354" s="232"/>
      <c r="B354" s="232" t="s">
        <v>45</v>
      </c>
      <c r="H354" s="467">
        <f>H349/H352*100</f>
        <v>2.324944533665048</v>
      </c>
      <c r="I354" s="467"/>
      <c r="J354" s="468">
        <f>J349/J352*100</f>
        <v>4.6382373734627125</v>
      </c>
      <c r="K354" s="468"/>
      <c r="L354" s="467">
        <f>L349/L352*100</f>
        <v>5.873552228091185</v>
      </c>
      <c r="M354" s="467"/>
      <c r="N354" s="443">
        <f>N349/N352*100</f>
        <v>7.532126084761424</v>
      </c>
      <c r="O354" s="444"/>
      <c r="P354" s="270"/>
      <c r="U354" s="271">
        <f>+J354-'Income Statement'!E39</f>
        <v>0</v>
      </c>
      <c r="V354" s="271">
        <f>+L354-'Income Statement'!G39</f>
        <v>1.817480653620862E-05</v>
      </c>
      <c r="W354" s="271">
        <f>+N354-'Income Statement'!I39</f>
        <v>0</v>
      </c>
    </row>
    <row r="355" spans="1:23" s="183" customFormat="1" ht="17.25" thickTop="1">
      <c r="A355" s="232"/>
      <c r="B355" s="232"/>
      <c r="H355" s="343"/>
      <c r="I355" s="343"/>
      <c r="J355" s="344"/>
      <c r="K355" s="344"/>
      <c r="L355" s="343"/>
      <c r="M355" s="343"/>
      <c r="N355" s="344"/>
      <c r="O355" s="344"/>
      <c r="P355" s="270"/>
      <c r="U355" s="271"/>
      <c r="V355" s="271"/>
      <c r="W355" s="271"/>
    </row>
    <row r="356" spans="1:3" s="31" customFormat="1" ht="19.5">
      <c r="A356" s="38"/>
      <c r="B356" s="38"/>
      <c r="C356" s="33"/>
    </row>
    <row r="357" spans="1:3" s="31" customFormat="1" ht="19.5">
      <c r="A357" s="38"/>
      <c r="B357" s="38"/>
      <c r="C357" s="33"/>
    </row>
    <row r="358" spans="1:3" s="31" customFormat="1" ht="19.5">
      <c r="A358" s="38"/>
      <c r="B358" s="38"/>
      <c r="C358" s="33"/>
    </row>
    <row r="359" spans="1:2" s="31" customFormat="1" ht="19.5">
      <c r="A359" s="38"/>
      <c r="B359" s="38"/>
    </row>
    <row r="360" spans="1:19" s="36" customFormat="1" ht="40.5" customHeight="1">
      <c r="A360" s="46"/>
      <c r="B360" s="46"/>
      <c r="C360" s="466"/>
      <c r="D360" s="466"/>
      <c r="E360" s="466"/>
      <c r="F360" s="466"/>
      <c r="G360" s="466"/>
      <c r="H360" s="466"/>
      <c r="I360" s="466"/>
      <c r="J360" s="466"/>
      <c r="K360" s="466"/>
      <c r="L360" s="466"/>
      <c r="M360" s="466"/>
      <c r="N360" s="466"/>
      <c r="O360" s="93"/>
      <c r="P360" s="93"/>
      <c r="Q360" s="93"/>
      <c r="R360" s="93"/>
      <c r="S360" s="34"/>
    </row>
    <row r="361" spans="1:19" s="36" customFormat="1" ht="19.5">
      <c r="A361" s="46"/>
      <c r="B361" s="46"/>
      <c r="C361" s="92"/>
      <c r="D361" s="92"/>
      <c r="E361" s="92"/>
      <c r="F361" s="92"/>
      <c r="G361" s="92"/>
      <c r="H361" s="92"/>
      <c r="I361" s="92"/>
      <c r="J361" s="92"/>
      <c r="K361" s="92"/>
      <c r="L361" s="92"/>
      <c r="M361" s="92"/>
      <c r="N361" s="92"/>
      <c r="O361" s="93"/>
      <c r="P361" s="93"/>
      <c r="Q361" s="93"/>
      <c r="R361" s="93"/>
      <c r="S361" s="34"/>
    </row>
    <row r="362" spans="1:19" s="36" customFormat="1" ht="19.5">
      <c r="A362" s="46"/>
      <c r="B362" s="46"/>
      <c r="C362" s="92"/>
      <c r="D362" s="92"/>
      <c r="E362" s="92"/>
      <c r="F362" s="92"/>
      <c r="G362" s="92"/>
      <c r="H362" s="92"/>
      <c r="I362" s="92"/>
      <c r="J362" s="92"/>
      <c r="K362" s="92"/>
      <c r="L362" s="92"/>
      <c r="M362" s="92"/>
      <c r="N362" s="92"/>
      <c r="O362" s="93"/>
      <c r="P362" s="93"/>
      <c r="Q362" s="93"/>
      <c r="R362" s="93"/>
      <c r="S362" s="34"/>
    </row>
    <row r="363" spans="1:19" s="36" customFormat="1" ht="19.5">
      <c r="A363" s="46"/>
      <c r="B363" s="46"/>
      <c r="C363" s="92"/>
      <c r="D363" s="92"/>
      <c r="E363" s="92"/>
      <c r="F363" s="92"/>
      <c r="G363" s="92"/>
      <c r="H363" s="92"/>
      <c r="I363" s="92"/>
      <c r="J363" s="92"/>
      <c r="K363" s="92"/>
      <c r="L363" s="92"/>
      <c r="M363" s="92"/>
      <c r="N363" s="92"/>
      <c r="O363" s="93"/>
      <c r="P363" s="93"/>
      <c r="Q363" s="93"/>
      <c r="R363" s="93"/>
      <c r="S363" s="34"/>
    </row>
    <row r="364" spans="1:19" s="33" customFormat="1" ht="19.5">
      <c r="A364" s="28" t="s">
        <v>156</v>
      </c>
      <c r="B364" s="28"/>
      <c r="E364" s="30"/>
      <c r="F364" s="30"/>
      <c r="G364" s="30"/>
      <c r="H364" s="30"/>
      <c r="I364" s="30"/>
      <c r="J364" s="30"/>
      <c r="K364" s="30"/>
      <c r="L364" s="30"/>
      <c r="M364" s="30"/>
      <c r="N364" s="30"/>
      <c r="O364" s="30"/>
      <c r="P364" s="30"/>
      <c r="Q364" s="30"/>
      <c r="R364" s="30"/>
      <c r="S364" s="30"/>
    </row>
    <row r="365" spans="1:2" s="33" customFormat="1" ht="19.5">
      <c r="A365" s="28" t="s">
        <v>157</v>
      </c>
      <c r="B365" s="28"/>
    </row>
    <row r="366" spans="1:2" s="33" customFormat="1" ht="19.5">
      <c r="A366" s="28" t="s">
        <v>158</v>
      </c>
      <c r="B366" s="28"/>
    </row>
    <row r="367" spans="1:2" s="33" customFormat="1" ht="19.5">
      <c r="A367" s="94" t="s">
        <v>255</v>
      </c>
      <c r="B367" s="28"/>
    </row>
    <row r="368" spans="1:2" s="33" customFormat="1" ht="19.5">
      <c r="A368" s="94"/>
      <c r="B368" s="94"/>
    </row>
    <row r="369" spans="1:19" s="31" customFormat="1" ht="19.5">
      <c r="A369" s="38"/>
      <c r="B369" s="38"/>
      <c r="C369" s="38"/>
      <c r="D369" s="38"/>
      <c r="E369" s="38"/>
      <c r="F369" s="38"/>
      <c r="G369" s="38"/>
      <c r="H369" s="41"/>
      <c r="I369" s="41"/>
      <c r="J369" s="42"/>
      <c r="K369" s="42"/>
      <c r="L369" s="41"/>
      <c r="M369" s="41"/>
      <c r="N369" s="41"/>
      <c r="O369" s="41"/>
      <c r="P369" s="41"/>
      <c r="Q369" s="41"/>
      <c r="R369" s="41"/>
      <c r="S369" s="42"/>
    </row>
    <row r="370" spans="1:2" s="31" customFormat="1" ht="19.5">
      <c r="A370" s="38"/>
      <c r="B370" s="38"/>
    </row>
    <row r="371" spans="1:2" s="31" customFormat="1" ht="19.5">
      <c r="A371" s="38"/>
      <c r="B371" s="38"/>
    </row>
    <row r="372" spans="1:2" s="31" customFormat="1" ht="19.5">
      <c r="A372" s="38"/>
      <c r="B372" s="38"/>
    </row>
    <row r="373" spans="1:2" s="31" customFormat="1" ht="19.5">
      <c r="A373" s="38"/>
      <c r="B373" s="38"/>
    </row>
    <row r="374" spans="1:2" s="31" customFormat="1" ht="19.5">
      <c r="A374" s="38"/>
      <c r="B374" s="38"/>
    </row>
    <row r="375" spans="1:2" s="31" customFormat="1" ht="19.5">
      <c r="A375" s="38"/>
      <c r="B375" s="38"/>
    </row>
    <row r="376" spans="1:2" s="31" customFormat="1" ht="19.5">
      <c r="A376" s="38"/>
      <c r="B376" s="38"/>
    </row>
    <row r="377" spans="1:2" s="31" customFormat="1" ht="19.5">
      <c r="A377" s="38"/>
      <c r="B377" s="38"/>
    </row>
    <row r="378" spans="1:2" s="31" customFormat="1" ht="19.5">
      <c r="A378" s="38"/>
      <c r="B378" s="38"/>
    </row>
    <row r="379" spans="1:2" s="31" customFormat="1" ht="19.5">
      <c r="A379" s="38"/>
      <c r="B379" s="38"/>
    </row>
    <row r="380" spans="1:2" s="31" customFormat="1" ht="19.5">
      <c r="A380" s="38"/>
      <c r="B380" s="38"/>
    </row>
    <row r="381" spans="1:2" s="31" customFormat="1" ht="19.5">
      <c r="A381" s="38"/>
      <c r="B381" s="38"/>
    </row>
    <row r="382" spans="1:2" s="31" customFormat="1" ht="19.5">
      <c r="A382" s="38"/>
      <c r="B382" s="38"/>
    </row>
    <row r="383" spans="1:2" s="31" customFormat="1" ht="19.5">
      <c r="A383" s="38"/>
      <c r="B383" s="38"/>
    </row>
    <row r="384" spans="1:2" s="31" customFormat="1" ht="19.5">
      <c r="A384" s="38"/>
      <c r="B384" s="38"/>
    </row>
    <row r="385" spans="1:2" s="31" customFormat="1" ht="19.5">
      <c r="A385" s="38"/>
      <c r="B385" s="38"/>
    </row>
    <row r="386" spans="1:2" s="31" customFormat="1" ht="19.5">
      <c r="A386" s="38"/>
      <c r="B386" s="38"/>
    </row>
    <row r="387" spans="1:2" s="31" customFormat="1" ht="19.5">
      <c r="A387" s="38"/>
      <c r="B387" s="38"/>
    </row>
    <row r="388" spans="1:2" s="31" customFormat="1" ht="19.5">
      <c r="A388" s="38"/>
      <c r="B388" s="38"/>
    </row>
    <row r="389" spans="1:2" s="31" customFormat="1" ht="19.5">
      <c r="A389" s="38"/>
      <c r="B389" s="38"/>
    </row>
    <row r="390" spans="1:2" s="31" customFormat="1" ht="19.5">
      <c r="A390" s="38"/>
      <c r="B390" s="38"/>
    </row>
    <row r="391" spans="1:2" s="31" customFormat="1" ht="19.5">
      <c r="A391" s="38"/>
      <c r="B391" s="38"/>
    </row>
    <row r="392" spans="1:2" s="31" customFormat="1" ht="19.5">
      <c r="A392" s="38"/>
      <c r="B392" s="38"/>
    </row>
    <row r="393" spans="1:2" s="31" customFormat="1" ht="19.5">
      <c r="A393" s="38"/>
      <c r="B393" s="38"/>
    </row>
    <row r="394" spans="1:2" s="31" customFormat="1" ht="19.5">
      <c r="A394" s="38"/>
      <c r="B394" s="38"/>
    </row>
    <row r="395" spans="1:2" s="31" customFormat="1" ht="19.5">
      <c r="A395" s="38"/>
      <c r="B395" s="38"/>
    </row>
    <row r="396" spans="1:2" s="31" customFormat="1" ht="19.5">
      <c r="A396" s="38"/>
      <c r="B396" s="38"/>
    </row>
    <row r="397" spans="1:2" s="31" customFormat="1" ht="19.5">
      <c r="A397" s="38"/>
      <c r="B397" s="38"/>
    </row>
    <row r="398" spans="1:2" s="31" customFormat="1" ht="19.5">
      <c r="A398" s="38"/>
      <c r="B398" s="38"/>
    </row>
    <row r="399" spans="1:2" s="31" customFormat="1" ht="19.5">
      <c r="A399" s="38"/>
      <c r="B399" s="38"/>
    </row>
    <row r="400" spans="1:2" s="31" customFormat="1" ht="19.5">
      <c r="A400" s="38"/>
      <c r="B400" s="38"/>
    </row>
    <row r="401" spans="1:2" s="31" customFormat="1" ht="19.5">
      <c r="A401" s="38"/>
      <c r="B401" s="38"/>
    </row>
    <row r="402" spans="1:2" s="31" customFormat="1" ht="19.5">
      <c r="A402" s="38"/>
      <c r="B402" s="38"/>
    </row>
    <row r="403" spans="1:2" s="31" customFormat="1" ht="19.5">
      <c r="A403" s="38"/>
      <c r="B403" s="38"/>
    </row>
    <row r="404" spans="1:2" s="31" customFormat="1" ht="19.5">
      <c r="A404" s="38"/>
      <c r="B404" s="38"/>
    </row>
    <row r="405" spans="1:2" s="31" customFormat="1" ht="19.5">
      <c r="A405" s="38"/>
      <c r="B405" s="38"/>
    </row>
    <row r="406" spans="1:2" s="31" customFormat="1" ht="19.5">
      <c r="A406" s="38"/>
      <c r="B406" s="38"/>
    </row>
    <row r="407" spans="1:2" s="31" customFormat="1" ht="19.5">
      <c r="A407" s="38"/>
      <c r="B407" s="38"/>
    </row>
    <row r="408" spans="1:2" s="31" customFormat="1" ht="19.5">
      <c r="A408" s="38"/>
      <c r="B408" s="38"/>
    </row>
    <row r="409" spans="1:2" s="31" customFormat="1" ht="19.5">
      <c r="A409" s="38"/>
      <c r="B409" s="38"/>
    </row>
    <row r="410" spans="1:2" s="31" customFormat="1" ht="19.5">
      <c r="A410" s="38"/>
      <c r="B410" s="38"/>
    </row>
    <row r="411" spans="1:2" s="31" customFormat="1" ht="19.5">
      <c r="A411" s="38"/>
      <c r="B411" s="38"/>
    </row>
    <row r="412" spans="1:19" ht="20.25">
      <c r="A412" s="95"/>
      <c r="B412" s="95"/>
      <c r="C412" s="96"/>
      <c r="D412" s="96"/>
      <c r="E412" s="96"/>
      <c r="F412" s="96"/>
      <c r="G412" s="96"/>
      <c r="H412" s="96"/>
      <c r="I412" s="96"/>
      <c r="J412" s="96"/>
      <c r="K412" s="96"/>
      <c r="L412" s="96"/>
      <c r="M412" s="96"/>
      <c r="N412" s="96"/>
      <c r="O412" s="96"/>
      <c r="P412" s="96"/>
      <c r="Q412" s="96"/>
      <c r="R412" s="96"/>
      <c r="S412" s="96"/>
    </row>
    <row r="413" spans="1:19" ht="20.25">
      <c r="A413" s="95"/>
      <c r="B413" s="95"/>
      <c r="C413" s="96"/>
      <c r="D413" s="96"/>
      <c r="E413" s="96"/>
      <c r="F413" s="96"/>
      <c r="G413" s="96"/>
      <c r="H413" s="96"/>
      <c r="I413" s="96"/>
      <c r="J413" s="96"/>
      <c r="K413" s="96"/>
      <c r="L413" s="96"/>
      <c r="M413" s="96"/>
      <c r="N413" s="96"/>
      <c r="O413" s="96"/>
      <c r="P413" s="96"/>
      <c r="Q413" s="96"/>
      <c r="R413" s="96"/>
      <c r="S413" s="96"/>
    </row>
    <row r="414" spans="1:19" ht="20.25">
      <c r="A414" s="95"/>
      <c r="B414" s="95"/>
      <c r="C414" s="96"/>
      <c r="D414" s="96"/>
      <c r="E414" s="96"/>
      <c r="F414" s="96"/>
      <c r="G414" s="96"/>
      <c r="H414" s="96"/>
      <c r="I414" s="96"/>
      <c r="J414" s="96"/>
      <c r="K414" s="96"/>
      <c r="L414" s="96"/>
      <c r="M414" s="96"/>
      <c r="N414" s="96"/>
      <c r="O414" s="96"/>
      <c r="P414" s="96"/>
      <c r="Q414" s="96"/>
      <c r="R414" s="96"/>
      <c r="S414" s="96"/>
    </row>
    <row r="415" spans="1:19" ht="20.25">
      <c r="A415" s="95"/>
      <c r="B415" s="95"/>
      <c r="C415" s="96"/>
      <c r="D415" s="96"/>
      <c r="E415" s="96"/>
      <c r="F415" s="96"/>
      <c r="G415" s="96"/>
      <c r="H415" s="96"/>
      <c r="I415" s="96"/>
      <c r="J415" s="96"/>
      <c r="K415" s="96"/>
      <c r="L415" s="96"/>
      <c r="M415" s="96"/>
      <c r="N415" s="96"/>
      <c r="O415" s="96"/>
      <c r="P415" s="96"/>
      <c r="Q415" s="96"/>
      <c r="R415" s="96"/>
      <c r="S415" s="96"/>
    </row>
    <row r="416" spans="1:19" ht="20.25">
      <c r="A416" s="95"/>
      <c r="B416" s="95"/>
      <c r="C416" s="96"/>
      <c r="D416" s="96"/>
      <c r="E416" s="96"/>
      <c r="F416" s="96"/>
      <c r="G416" s="96"/>
      <c r="H416" s="96"/>
      <c r="I416" s="96"/>
      <c r="J416" s="96"/>
      <c r="K416" s="96"/>
      <c r="L416" s="96"/>
      <c r="M416" s="96"/>
      <c r="N416" s="96"/>
      <c r="O416" s="96"/>
      <c r="P416" s="96"/>
      <c r="Q416" s="96"/>
      <c r="R416" s="96"/>
      <c r="S416" s="96"/>
    </row>
    <row r="417" spans="1:19" ht="20.25">
      <c r="A417" s="95"/>
      <c r="B417" s="95"/>
      <c r="C417" s="96"/>
      <c r="D417" s="96"/>
      <c r="E417" s="96"/>
      <c r="F417" s="96"/>
      <c r="G417" s="96"/>
      <c r="H417" s="96"/>
      <c r="I417" s="96"/>
      <c r="J417" s="96"/>
      <c r="K417" s="96"/>
      <c r="L417" s="96"/>
      <c r="M417" s="96"/>
      <c r="N417" s="96"/>
      <c r="O417" s="96"/>
      <c r="P417" s="96"/>
      <c r="Q417" s="96"/>
      <c r="R417" s="96"/>
      <c r="S417" s="96"/>
    </row>
    <row r="418" spans="1:19" ht="20.25">
      <c r="A418" s="95"/>
      <c r="B418" s="95"/>
      <c r="C418" s="96"/>
      <c r="D418" s="96"/>
      <c r="E418" s="96"/>
      <c r="F418" s="96"/>
      <c r="G418" s="96"/>
      <c r="H418" s="96"/>
      <c r="I418" s="96"/>
      <c r="J418" s="96"/>
      <c r="K418" s="96"/>
      <c r="L418" s="96"/>
      <c r="M418" s="96"/>
      <c r="N418" s="96"/>
      <c r="O418" s="96"/>
      <c r="P418" s="96"/>
      <c r="Q418" s="96"/>
      <c r="R418" s="96"/>
      <c r="S418" s="96"/>
    </row>
    <row r="419" spans="1:19" ht="20.25">
      <c r="A419" s="95"/>
      <c r="B419" s="95"/>
      <c r="C419" s="96"/>
      <c r="D419" s="96"/>
      <c r="E419" s="96"/>
      <c r="F419" s="96"/>
      <c r="G419" s="96"/>
      <c r="H419" s="96"/>
      <c r="I419" s="96"/>
      <c r="J419" s="96"/>
      <c r="K419" s="96"/>
      <c r="L419" s="96"/>
      <c r="M419" s="96"/>
      <c r="N419" s="96"/>
      <c r="O419" s="96"/>
      <c r="P419" s="96"/>
      <c r="Q419" s="96"/>
      <c r="R419" s="96"/>
      <c r="S419" s="96"/>
    </row>
    <row r="420" spans="1:19" ht="20.25">
      <c r="A420" s="95"/>
      <c r="B420" s="95"/>
      <c r="C420" s="96"/>
      <c r="D420" s="96"/>
      <c r="E420" s="96"/>
      <c r="F420" s="96"/>
      <c r="G420" s="96"/>
      <c r="H420" s="96"/>
      <c r="I420" s="96"/>
      <c r="J420" s="96"/>
      <c r="K420" s="96"/>
      <c r="L420" s="96"/>
      <c r="M420" s="96"/>
      <c r="N420" s="96"/>
      <c r="O420" s="96"/>
      <c r="P420" s="96"/>
      <c r="Q420" s="96"/>
      <c r="R420" s="96"/>
      <c r="S420" s="96"/>
    </row>
    <row r="421" spans="1:19" ht="20.25">
      <c r="A421" s="95"/>
      <c r="B421" s="95"/>
      <c r="C421" s="96"/>
      <c r="D421" s="96"/>
      <c r="E421" s="96"/>
      <c r="F421" s="96"/>
      <c r="G421" s="96"/>
      <c r="H421" s="96"/>
      <c r="I421" s="96"/>
      <c r="J421" s="96"/>
      <c r="K421" s="96"/>
      <c r="L421" s="96"/>
      <c r="M421" s="96"/>
      <c r="N421" s="96"/>
      <c r="O421" s="96"/>
      <c r="P421" s="96"/>
      <c r="Q421" s="96"/>
      <c r="R421" s="96"/>
      <c r="S421" s="96"/>
    </row>
    <row r="422" spans="1:19" ht="20.25">
      <c r="A422" s="95"/>
      <c r="B422" s="95"/>
      <c r="C422" s="96"/>
      <c r="D422" s="96"/>
      <c r="E422" s="96"/>
      <c r="F422" s="96"/>
      <c r="G422" s="96"/>
      <c r="H422" s="96"/>
      <c r="I422" s="96"/>
      <c r="J422" s="96"/>
      <c r="K422" s="96"/>
      <c r="L422" s="96"/>
      <c r="M422" s="96"/>
      <c r="N422" s="96"/>
      <c r="O422" s="96"/>
      <c r="P422" s="96"/>
      <c r="Q422" s="96"/>
      <c r="R422" s="96"/>
      <c r="S422" s="96"/>
    </row>
    <row r="423" spans="1:19" ht="20.25">
      <c r="A423" s="95"/>
      <c r="B423" s="95"/>
      <c r="C423" s="96"/>
      <c r="D423" s="96"/>
      <c r="E423" s="96"/>
      <c r="F423" s="96"/>
      <c r="G423" s="96"/>
      <c r="H423" s="96"/>
      <c r="I423" s="96"/>
      <c r="J423" s="96"/>
      <c r="K423" s="96"/>
      <c r="L423" s="96"/>
      <c r="M423" s="96"/>
      <c r="N423" s="96"/>
      <c r="O423" s="96"/>
      <c r="P423" s="96"/>
      <c r="Q423" s="96"/>
      <c r="R423" s="96"/>
      <c r="S423" s="96"/>
    </row>
    <row r="424" spans="1:19" ht="20.25">
      <c r="A424" s="95"/>
      <c r="B424" s="95"/>
      <c r="C424" s="96"/>
      <c r="D424" s="96"/>
      <c r="E424" s="96"/>
      <c r="F424" s="96"/>
      <c r="G424" s="96"/>
      <c r="H424" s="96"/>
      <c r="I424" s="96"/>
      <c r="J424" s="96"/>
      <c r="K424" s="96"/>
      <c r="L424" s="96"/>
      <c r="M424" s="96"/>
      <c r="N424" s="96"/>
      <c r="O424" s="96"/>
      <c r="P424" s="96"/>
      <c r="Q424" s="96"/>
      <c r="R424" s="96"/>
      <c r="S424" s="96"/>
    </row>
    <row r="425" spans="1:19" ht="20.25">
      <c r="A425" s="95"/>
      <c r="B425" s="95"/>
      <c r="C425" s="96"/>
      <c r="D425" s="96"/>
      <c r="E425" s="96"/>
      <c r="F425" s="96"/>
      <c r="G425" s="96"/>
      <c r="H425" s="96"/>
      <c r="I425" s="96"/>
      <c r="J425" s="96"/>
      <c r="K425" s="96"/>
      <c r="L425" s="96"/>
      <c r="M425" s="96"/>
      <c r="N425" s="96"/>
      <c r="O425" s="96"/>
      <c r="P425" s="96"/>
      <c r="Q425" s="96"/>
      <c r="R425" s="96"/>
      <c r="S425" s="96"/>
    </row>
    <row r="426" spans="1:19" ht="20.25">
      <c r="A426" s="95"/>
      <c r="B426" s="95"/>
      <c r="C426" s="96"/>
      <c r="D426" s="96"/>
      <c r="E426" s="96"/>
      <c r="F426" s="96"/>
      <c r="G426" s="96"/>
      <c r="H426" s="96"/>
      <c r="I426" s="96"/>
      <c r="J426" s="96"/>
      <c r="K426" s="96"/>
      <c r="L426" s="96"/>
      <c r="M426" s="96"/>
      <c r="N426" s="96"/>
      <c r="O426" s="96"/>
      <c r="P426" s="96"/>
      <c r="Q426" s="96"/>
      <c r="R426" s="96"/>
      <c r="S426" s="96"/>
    </row>
    <row r="427" spans="1:19" ht="20.25">
      <c r="A427" s="95"/>
      <c r="B427" s="95"/>
      <c r="C427" s="96"/>
      <c r="D427" s="96"/>
      <c r="E427" s="96"/>
      <c r="F427" s="96"/>
      <c r="G427" s="96"/>
      <c r="H427" s="96"/>
      <c r="I427" s="96"/>
      <c r="J427" s="96"/>
      <c r="K427" s="96"/>
      <c r="L427" s="96"/>
      <c r="M427" s="96"/>
      <c r="N427" s="96"/>
      <c r="O427" s="96"/>
      <c r="P427" s="96"/>
      <c r="Q427" s="96"/>
      <c r="R427" s="96"/>
      <c r="S427" s="96"/>
    </row>
    <row r="428" spans="1:19" ht="20.25">
      <c r="A428" s="95"/>
      <c r="B428" s="95"/>
      <c r="C428" s="96"/>
      <c r="D428" s="96"/>
      <c r="E428" s="96"/>
      <c r="F428" s="96"/>
      <c r="G428" s="96"/>
      <c r="H428" s="96"/>
      <c r="I428" s="96"/>
      <c r="J428" s="96"/>
      <c r="K428" s="96"/>
      <c r="L428" s="96"/>
      <c r="M428" s="96"/>
      <c r="N428" s="96"/>
      <c r="O428" s="96"/>
      <c r="P428" s="96"/>
      <c r="Q428" s="96"/>
      <c r="R428" s="96"/>
      <c r="S428" s="96"/>
    </row>
    <row r="429" spans="1:19" ht="20.25">
      <c r="A429" s="95"/>
      <c r="B429" s="95"/>
      <c r="C429" s="96"/>
      <c r="D429" s="96"/>
      <c r="E429" s="96"/>
      <c r="F429" s="96"/>
      <c r="G429" s="96"/>
      <c r="H429" s="96"/>
      <c r="I429" s="96"/>
      <c r="J429" s="96"/>
      <c r="K429" s="96"/>
      <c r="L429" s="96"/>
      <c r="M429" s="96"/>
      <c r="N429" s="96"/>
      <c r="O429" s="96"/>
      <c r="P429" s="96"/>
      <c r="Q429" s="96"/>
      <c r="R429" s="96"/>
      <c r="S429" s="96"/>
    </row>
    <row r="430" spans="1:19" ht="20.25">
      <c r="A430" s="95"/>
      <c r="B430" s="95"/>
      <c r="C430" s="96"/>
      <c r="D430" s="96"/>
      <c r="E430" s="96"/>
      <c r="F430" s="96"/>
      <c r="G430" s="96"/>
      <c r="H430" s="96"/>
      <c r="I430" s="96"/>
      <c r="J430" s="96"/>
      <c r="K430" s="96"/>
      <c r="L430" s="96"/>
      <c r="M430" s="96"/>
      <c r="N430" s="96"/>
      <c r="O430" s="96"/>
      <c r="P430" s="96"/>
      <c r="Q430" s="96"/>
      <c r="R430" s="96"/>
      <c r="S430" s="96"/>
    </row>
    <row r="431" spans="1:19" ht="20.25">
      <c r="A431" s="95"/>
      <c r="B431" s="95"/>
      <c r="C431" s="96"/>
      <c r="D431" s="96"/>
      <c r="E431" s="96"/>
      <c r="F431" s="96"/>
      <c r="G431" s="96"/>
      <c r="H431" s="96"/>
      <c r="I431" s="96"/>
      <c r="J431" s="96"/>
      <c r="K431" s="96"/>
      <c r="L431" s="96"/>
      <c r="M431" s="96"/>
      <c r="N431" s="96"/>
      <c r="O431" s="96"/>
      <c r="P431" s="96"/>
      <c r="Q431" s="96"/>
      <c r="R431" s="96"/>
      <c r="S431" s="96"/>
    </row>
    <row r="432" spans="1:19" ht="20.25">
      <c r="A432" s="95"/>
      <c r="B432" s="95"/>
      <c r="C432" s="96"/>
      <c r="D432" s="96"/>
      <c r="E432" s="96"/>
      <c r="F432" s="96"/>
      <c r="G432" s="96"/>
      <c r="H432" s="96"/>
      <c r="I432" s="96"/>
      <c r="J432" s="96"/>
      <c r="K432" s="96"/>
      <c r="L432" s="96"/>
      <c r="M432" s="96"/>
      <c r="N432" s="96"/>
      <c r="O432" s="96"/>
      <c r="P432" s="96"/>
      <c r="Q432" s="96"/>
      <c r="R432" s="96"/>
      <c r="S432" s="96"/>
    </row>
    <row r="433" spans="1:19" ht="20.25">
      <c r="A433" s="95"/>
      <c r="B433" s="95"/>
      <c r="C433" s="96"/>
      <c r="D433" s="96"/>
      <c r="E433" s="96"/>
      <c r="F433" s="96"/>
      <c r="G433" s="96"/>
      <c r="H433" s="96"/>
      <c r="I433" s="96"/>
      <c r="J433" s="96"/>
      <c r="K433" s="96"/>
      <c r="L433" s="96"/>
      <c r="M433" s="96"/>
      <c r="N433" s="96"/>
      <c r="O433" s="96"/>
      <c r="P433" s="96"/>
      <c r="Q433" s="96"/>
      <c r="R433" s="96"/>
      <c r="S433" s="96"/>
    </row>
    <row r="434" spans="1:19" ht="20.25">
      <c r="A434" s="95"/>
      <c r="B434" s="95"/>
      <c r="C434" s="96"/>
      <c r="D434" s="96"/>
      <c r="E434" s="96"/>
      <c r="F434" s="96"/>
      <c r="G434" s="96"/>
      <c r="H434" s="96"/>
      <c r="I434" s="96"/>
      <c r="J434" s="96"/>
      <c r="K434" s="96"/>
      <c r="L434" s="96"/>
      <c r="M434" s="96"/>
      <c r="N434" s="96"/>
      <c r="O434" s="96"/>
      <c r="P434" s="96"/>
      <c r="Q434" s="96"/>
      <c r="R434" s="96"/>
      <c r="S434" s="96"/>
    </row>
    <row r="435" spans="1:19" ht="20.25">
      <c r="A435" s="95"/>
      <c r="B435" s="95"/>
      <c r="C435" s="96"/>
      <c r="D435" s="96"/>
      <c r="E435" s="96"/>
      <c r="F435" s="96"/>
      <c r="G435" s="96"/>
      <c r="H435" s="96"/>
      <c r="I435" s="96"/>
      <c r="J435" s="96"/>
      <c r="K435" s="96"/>
      <c r="L435" s="96"/>
      <c r="M435" s="96"/>
      <c r="N435" s="96"/>
      <c r="O435" s="96"/>
      <c r="P435" s="96"/>
      <c r="Q435" s="96"/>
      <c r="R435" s="96"/>
      <c r="S435" s="96"/>
    </row>
    <row r="436" spans="1:19" ht="20.25">
      <c r="A436" s="95"/>
      <c r="B436" s="95"/>
      <c r="C436" s="96"/>
      <c r="D436" s="96"/>
      <c r="E436" s="96"/>
      <c r="F436" s="96"/>
      <c r="G436" s="96"/>
      <c r="H436" s="96"/>
      <c r="I436" s="96"/>
      <c r="J436" s="96"/>
      <c r="K436" s="96"/>
      <c r="L436" s="96"/>
      <c r="M436" s="96"/>
      <c r="N436" s="96"/>
      <c r="O436" s="96"/>
      <c r="P436" s="96"/>
      <c r="Q436" s="96"/>
      <c r="R436" s="96"/>
      <c r="S436" s="96"/>
    </row>
  </sheetData>
  <sheetProtection/>
  <mergeCells count="26">
    <mergeCell ref="C360:N360"/>
    <mergeCell ref="H354:I354"/>
    <mergeCell ref="J354:K354"/>
    <mergeCell ref="L354:M354"/>
    <mergeCell ref="H349:I349"/>
    <mergeCell ref="J349:K349"/>
    <mergeCell ref="L349:M349"/>
    <mergeCell ref="H352:I352"/>
    <mergeCell ref="J352:K352"/>
    <mergeCell ref="L352:M352"/>
    <mergeCell ref="H343:J343"/>
    <mergeCell ref="L343:N343"/>
    <mergeCell ref="C241:D241"/>
    <mergeCell ref="C242:D242"/>
    <mergeCell ref="L250:N250"/>
    <mergeCell ref="C265:H265"/>
    <mergeCell ref="H342:J342"/>
    <mergeCell ref="L342:N342"/>
    <mergeCell ref="I99:J99"/>
    <mergeCell ref="N108:O108"/>
    <mergeCell ref="L263:N263"/>
    <mergeCell ref="K237:N237"/>
    <mergeCell ref="L238:N238"/>
    <mergeCell ref="H237:J237"/>
    <mergeCell ref="H238:J238"/>
    <mergeCell ref="G240:H240"/>
  </mergeCells>
  <printOptions/>
  <pageMargins left="0.65" right="0.1" top="0.5" bottom="0.5" header="0.5" footer="0.5"/>
  <pageSetup horizontalDpi="600" verticalDpi="600" orientation="portrait" paperSize="9" scale="87" r:id="rId2"/>
  <rowBreaks count="9" manualBreakCount="9">
    <brk id="41" max="13" man="1"/>
    <brk id="77" max="13" man="1"/>
    <brk id="115" max="13" man="1"/>
    <brk id="149" max="13" man="1"/>
    <brk id="180" max="13" man="1"/>
    <brk id="218" max="13" man="1"/>
    <brk id="256" max="13" man="1"/>
    <brk id="298" max="13" man="1"/>
    <brk id="33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KCHAN</cp:lastModifiedBy>
  <cp:lastPrinted>2008-02-27T09:55:21Z</cp:lastPrinted>
  <dcterms:created xsi:type="dcterms:W3CDTF">1999-11-03T09:53:03Z</dcterms:created>
  <dcterms:modified xsi:type="dcterms:W3CDTF">2008-02-27T10:41:00Z</dcterms:modified>
  <cp:category/>
  <cp:version/>
  <cp:contentType/>
  <cp:contentStatus/>
</cp:coreProperties>
</file>